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15" windowWidth="19275" windowHeight="829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<sst xmlns="http://schemas.openxmlformats.org/spreadsheetml/2006/main" count="694" uniqueCount="298">
  <si>
    <t>чел.</t>
  </si>
  <si>
    <t>ед.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</si>
  <si>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</si>
  <si>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</si>
  <si>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</si>
  <si>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</si>
  <si>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</si>
  <si>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</si>
  <si>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</si>
  <si>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</si>
  <si>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</si>
  <si>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</si>
  <si>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</si>
  <si>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</si>
  <si>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</si>
  <si>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</si>
  <si>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</si>
  <si>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</si>
  <si>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</si>
  <si>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</si>
  <si>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</si>
  <si>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МБ</t>
  </si>
  <si>
    <t xml:space="preserve"> высокая</t>
  </si>
  <si>
    <t>Администрация Усть-Катавского городского округа</t>
  </si>
  <si>
    <t>Управление имущественных и земельных отношений</t>
  </si>
  <si>
    <t>Управление инфраструктуы и строительства</t>
  </si>
  <si>
    <t>3. Доля учителей, прошедших обучение по новым адресным моделям повышения квалификации и имевшим возможность выбора программ обучения, в  общей численности учителей</t>
  </si>
  <si>
    <t>6. Доля обучающихся 9-11 классов, принявших участие в региональных этапах олимпиад школьников по общеобразовательным предметам в общей численности обучающихся 9-11 классов в общеобразовательных  учреждениях</t>
  </si>
  <si>
    <t>1. Созданипе новых субьектов предпринимательства</t>
  </si>
  <si>
    <t>2. Создание новых рабочих мест в сфере малого и среднего предпринимательства</t>
  </si>
  <si>
    <t>куб.метров</t>
  </si>
  <si>
    <t>1. Снижение количества пожаров на территории Усть-Катавского городского округа</t>
  </si>
  <si>
    <t>тыс.чел.</t>
  </si>
  <si>
    <t>2. Среднее число посещений</t>
  </si>
  <si>
    <t>3. Книговыдача</t>
  </si>
  <si>
    <t>экз.</t>
  </si>
  <si>
    <t>2. Количество педагогических работников, имеющих высшую и первую квалификационные категории</t>
  </si>
  <si>
    <t>1. Доля обучающихся, которым предоставлена возможность обучаться в общеоразовательных учреждениях, отвечающих современным требованиям, от общей численности школьников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</si>
  <si>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</si>
  <si>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4. 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</t>
  </si>
  <si>
    <t>7. Доля обучающихся охваченных горячим питанием во время образовательного процесса</t>
  </si>
  <si>
    <t>1. Доля расходов бюджета Усть-Катавского городского округа, формируемых в рамках программ, в общем объеме расходов</t>
  </si>
  <si>
    <t>1.Количество культурно-массовых мероприятий</t>
  </si>
  <si>
    <t>мер./чел.</t>
  </si>
  <si>
    <t>3. Количество поесетителей музея</t>
  </si>
  <si>
    <t>4. Число учащихся ДМШ</t>
  </si>
  <si>
    <t>5. Количество культурно-досуговых формирований</t>
  </si>
  <si>
    <t>ед./чел.</t>
  </si>
  <si>
    <t>6. Участие художественных коллективов, артистов, специалистов учреждений культуры в рейтинговых мероприятиях</t>
  </si>
  <si>
    <t>7. Количество зданий учреждений культуры, приведенных в соответствие с нормами пожарной безопасности</t>
  </si>
  <si>
    <t>1. Количество учащихся</t>
  </si>
  <si>
    <t>4. Количество культурно-массовых мероприятий, участников</t>
  </si>
  <si>
    <t>1. Количество культурно-досуговых формирований/участников</t>
  </si>
  <si>
    <t>2. Количество коллективов самодеятельного народного творчества, имеющих звания "образцовый", "народный", "заслуженный"</t>
  </si>
  <si>
    <t>3. Количество киносеансов/посетителей</t>
  </si>
  <si>
    <t>4. Количество культурно-массовых мероприятий/участников</t>
  </si>
  <si>
    <t>2. Общий объем фонда музея</t>
  </si>
  <si>
    <t>1. Количество посетителей музея</t>
  </si>
  <si>
    <t>3. Количество единиц хранения основного фонда</t>
  </si>
  <si>
    <t>4. Количество поступивших предметов</t>
  </si>
  <si>
    <t>5. Объем электронного каталога</t>
  </si>
  <si>
    <t>6. Число выставок</t>
  </si>
  <si>
    <t>7. Число лекций</t>
  </si>
  <si>
    <t>8. Количество культурно-массовых мероприятий/участников</t>
  </si>
  <si>
    <t>1. Число зданий (помещений) учреждений культуры, на которых выполняются противопожарные мероприятия</t>
  </si>
  <si>
    <t>2. Доля зданий учреждений культуры, оборудованных системой пожарной сигнализации от общего числа зданий</t>
  </si>
  <si>
    <t>1. Увеличение числа  регулярно занимающихся физической культурой и спортом</t>
  </si>
  <si>
    <t>3. Количество реализуемых образовательных программ</t>
  </si>
  <si>
    <t>1. Количество граждан (процентное соотношение между числом граждан к числу граждан, имеющим право на меры социальной поддержки), которым предоставлены меры социальной поддержки в рамках мероприятий программы (инвалиды ВОВ и боевых действий, участники ВОВ, жители (инвалиды) блокадного Ленинграда, инвалиды, дети-инвалиды, вдовы погибших защитников Отечества, пострадавшие от радиации, ветераны труда РФ, реабилитированные лица и жертвы политических репрессий, многодетные семьи, ветераны труда Челябинской области, несовершеннолетние узники фашизма, почетные доноры, сельские специалисты)</t>
  </si>
  <si>
    <t>2. Количество семей (удельный вес в процентах от количества семей, являющихся потенциальными получателями субсидий), получающих субсидии на оплату жилья и коммунальных услуг</t>
  </si>
  <si>
    <t>семей</t>
  </si>
  <si>
    <t>2. Обустройство контейнерных площадок</t>
  </si>
  <si>
    <t>1. Количество зарегистрированных некоммерческих органитзаций на территории Усть-Катавского городского округа</t>
  </si>
  <si>
    <t>2. Количество СОНКО, которым оказана финансовая поддержка</t>
  </si>
  <si>
    <t>3. Количество добровольцев, участвующих в деятельности СОНКО</t>
  </si>
  <si>
    <t>1. Установка дорожных знаков</t>
  </si>
  <si>
    <t>об.</t>
  </si>
  <si>
    <t>кв.м.</t>
  </si>
  <si>
    <t>км.</t>
  </si>
  <si>
    <t>2. Уменьшение числа погибших и пострадавших на пожарах</t>
  </si>
  <si>
    <t>3. Уменьшение числа утонувших на водоемах</t>
  </si>
  <si>
    <t>по Усть-Катавскому городскому округу</t>
  </si>
  <si>
    <t>МП "Управление муниципальным имуществом Усть-Катавского городского округа на 2015-2017 годы"</t>
  </si>
  <si>
    <t>4. Обеспечение обучения населения городского округа мерам пожарной безопасности</t>
  </si>
  <si>
    <t>5. 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военнщ-патриотической направленностей в общем количестве участников всероссийских мероприятий среди обучающихся, реализующих программы начального, основного, среднего (полного) общего и дополнительного общего образования</t>
  </si>
  <si>
    <t>2. Доступность дошкольного образования для детей 3-7 лет</t>
  </si>
  <si>
    <t>3. Доступность дошкольного образования для детей 1,5-3-х лет</t>
  </si>
  <si>
    <t>4. Удельный вес численности детей дошкольных образовательных организаций в возрасте 3-7 лет, охваченных образовательными программами, соответсвующими ФГОС ДО</t>
  </si>
  <si>
    <t>5. Удельный вес педагогических и руководящих работников муниципальных дошкольных организаций, прошедших в течение последних 3-х лет повышение квалификации или профпереподготовку</t>
  </si>
  <si>
    <t>8. Доля учащихся, занимающихсяфизической культурой и спортом во внеурочное время</t>
  </si>
  <si>
    <t>10. Количество общеобразовательных учреждений, в которых открытые спортивные сооружения оснащены спортивным инвентарем и оборудованием</t>
  </si>
  <si>
    <t>Внебюд средства</t>
  </si>
  <si>
    <t>1. Степень соответствия нормативно правовой базы УКГО по вопросам муниципальной службы законодательству РФ и ЧО, процентов от общего количества принятых муниципальных правовых актов по вопросам муниципальной службы</t>
  </si>
  <si>
    <t>1. Охват детей дошкольного возраста (1-7 лет) дошкольным образованием в случае прогнозируемого роста рождаемости</t>
  </si>
  <si>
    <t xml:space="preserve">Подпрограмма «Оказание молодым семьям государственной поддержки 
для улучшения жилищных условий» 
</t>
  </si>
  <si>
    <t xml:space="preserve">Подпрограмма "Модернизация объектов коммунальной
инфраструктуры"
</t>
  </si>
  <si>
    <t>6. Количество публикаций в средствах массовой информации о реализуемых в УК ГО мероприятиях в сфере молодежной политики</t>
  </si>
  <si>
    <t>1. Мониторинг мероприятий учреждений культуры на участие в программе</t>
  </si>
  <si>
    <t>2. Количество семинаров-практикумов                                    по координации культурно-досуговой деятельности</t>
  </si>
  <si>
    <t>5. Участие художественных коллективов, артистов, специалистов учреждений культуры в мероприятиях  (конкурсы, праздники, творческие мастерские):</t>
  </si>
  <si>
    <t>9. Количество школьных спортивных клубов, созданных в общеобразовательных учреждениях для занятий физической культурой и спортом</t>
  </si>
  <si>
    <t>МП "Поддержка и развитие дошкольного образования в Усть-Катавском городском округе на 2015-2017 годы"</t>
  </si>
  <si>
    <t>2. Разметка дорог и пешеходных переходов</t>
  </si>
  <si>
    <t>3. Ремонт дорог индивидуального сектора</t>
  </si>
  <si>
    <t xml:space="preserve"> очень высокая</t>
  </si>
  <si>
    <t>МП "Оздоровление экологической обстановки в Усть-Катавском городском округе на 2016-2018 годы"</t>
  </si>
  <si>
    <t>2. Ликвидация несанкционированных свалок на территории УКГО</t>
  </si>
  <si>
    <t>1. Охват организованным сбором и вывозом ТКО от населения</t>
  </si>
  <si>
    <t>1. Доля использования бюджетных средств в соответствии с утвержденными бюджетными ассигнованиями</t>
  </si>
  <si>
    <t>2. Доля состоявшихся аукционов (конкурсов), запросов котировок на поставку готовых работ, услуг для нужд заказчика от общего количества размещенных аукционов, запросов котировок на поставку готовых работ, услуг для нужд заказчика</t>
  </si>
  <si>
    <t>3. Экономия бюджетных средств при размещении заказов для обеспечения муниципальных нужд</t>
  </si>
  <si>
    <t>МП "Обеспечение доступным и комфортным 
жильем граждан Российской Федерации в Усть-Катавском городском округе на 2016-2020 годы"</t>
  </si>
  <si>
    <t>1. Площадь земельных участков, предоставленных для жилищного строительства</t>
  </si>
  <si>
    <t>га</t>
  </si>
  <si>
    <t>2. Строительство, модернизация и капитальный ремонт сетей коммунальной инфраструктуры</t>
  </si>
  <si>
    <t>3. Количество построенных газопроводов и газовых сетей</t>
  </si>
  <si>
    <t>4. Количество молодых семей, улучшивших жилищные условия</t>
  </si>
  <si>
    <t>5. Площадь введенного в эксплуатацию жилья</t>
  </si>
  <si>
    <t>6. Обеспеченность жильем населения, приходящаяся на 1 человека (на конец года)</t>
  </si>
  <si>
    <t>тыс. кв. м.</t>
  </si>
  <si>
    <t>2. Количество построенных газопроводов и газовых сетей</t>
  </si>
  <si>
    <t>1.Строительство, модернизация и капитальный ремонт сетей коммунальной инфраструктуры</t>
  </si>
  <si>
    <t>1. Количество молодых семей, улучшивших жилищные условия, в том числе с использованием заемных средств</t>
  </si>
  <si>
    <t xml:space="preserve">Подпрограмма «Подготовка земельных участков для освоения в целях жилищного строительства на территории Усть-Катавского городского округа»
</t>
  </si>
  <si>
    <t>2. Площадь введенного в эксплуатацию жилья</t>
  </si>
  <si>
    <t>3. Обеспеченность жильем населения, приходящаяся на 1 человека (на конец года)</t>
  </si>
  <si>
    <t>Внеб.ср.</t>
  </si>
  <si>
    <t>МП "Доступная среда для инвалидов и других маломобильных групп населения Усть-Катавского городского округа на 2016-2020"</t>
  </si>
  <si>
    <t>Доля объектов социальной инфраструктуры Усть-Катавского городского округа, соответствующих требованиям беспрепятственного доступа инвалидов и других маломобильных групп населения округа</t>
  </si>
  <si>
    <t>МП "Развитие образования в  Усть-Катавском городском округе на 2017-2019 годы"</t>
  </si>
  <si>
    <t>12. Доля детей и подростков, прошедших оздоровление в загородном лагере от общего чмсла детей в возрасте от 6 до 18 лет</t>
  </si>
  <si>
    <t>13. Доля детей и подростков, прошедших оздоровление в лагерях с дневным пребыванием от общего числа учащихся</t>
  </si>
  <si>
    <t>1.Количество мероприятий, направленных на обеспечение требований пожарной безопасности</t>
  </si>
  <si>
    <t>2. Количество мероприятий, направленных на обеспечение повышения энерго-эффективности образовательных учреждений</t>
  </si>
  <si>
    <t>3. Количество мероприятий, направленных на ремонтные работы</t>
  </si>
  <si>
    <t>4. Количество мероприятий, направленных на обеспечение антитеррористической безопасности образовательных учреждений</t>
  </si>
  <si>
    <t>5. Количество мероприятий, направленных на выполнение требований к санитарно-бытовым условиям и охране здоровья</t>
  </si>
  <si>
    <t>2. Доля молодых людей от общего числа молодых людей в возрасте от 14 до 30 лет, принявших участие в семинарах, форумах, тренингах по развитию предпринимательской деятельности, проведенных на территории Усть-Катавского городского округа</t>
  </si>
  <si>
    <t>3. Доля молодых людей от общего числа молодых людей в возрасте от 14 до 30 лет, принявших участие в мероприятиях, направленных на развитие правовой грамотности  и повышение электоральной активности, проведенных на территории УК ГО</t>
  </si>
  <si>
    <t>4. Количество мероприятий, связанных с проектной деятельностью молодежи (грантовые конкурсы, семинары, тренинги, форумы), проведенных в УКГО</t>
  </si>
  <si>
    <t>5. Количество молодых людей в возрасте от 14 до 30 лет, принявших участие в мероприятиях в сфере образования, интеллектуальной и творческой деятельности, проведенных на территории УК ГО</t>
  </si>
  <si>
    <t>7. Количество молодых людей в возрасте от 14 до 30 лет, проживающих в УК ГО, вовлеченных в волонтерскую, добровольческую и поисковую деятельность</t>
  </si>
  <si>
    <t>8. Количество мероприятий, проведенных на территории УКГО. Регистрация которых осуществлялась через автоматизированную информационную систему "Молодежь России"</t>
  </si>
  <si>
    <t>9.Количество молодых людей в возрасте от 14 до 30 лет, охваченных мероприятиями, проведенными на территории УКГО, регистрация которых осуществлялась через автоматизированную информационную систему</t>
  </si>
  <si>
    <t>1.Количество молодых людей, в возрасте от 14 до 30 лет, принявших участие в реализации мероприятий патриотической направленности на территории Усть-катавского городского округа</t>
  </si>
  <si>
    <t>10. Количество молодежных форумов, проведенных на территории УКГО, организованных в соответствии с приказом Федерального агентства по делам молодежи №11 от 20.01.2016г.</t>
  </si>
  <si>
    <t>11. Количество временно трудоустроенных подростков в возрасте от 14 до 18 лет</t>
  </si>
  <si>
    <t>12. Количество молодых людей, принявших участие в мероприятиях социально-экономической, политической и культурной жизни общества, проведенных на территории УКГО</t>
  </si>
  <si>
    <t>МП "Развитие и содержание системы уличного освещения в Усть-Катавском городском округе в 2017-2019 годы"</t>
  </si>
  <si>
    <t>1. Реконструкция линий уличного освещения</t>
  </si>
  <si>
    <t>2. Установка светильников уличного освещения</t>
  </si>
  <si>
    <t>4. Разметка дорог (продольная)</t>
  </si>
  <si>
    <t>1.Доля паспортизированных объектов недвижимости от общего количества муниципального нежилого фонда</t>
  </si>
  <si>
    <t>2. Доля объектов недвижимости, на которые зарегистрировано право муниципальной собственности от общего количества муниципального нежилого фонда</t>
  </si>
  <si>
    <t>3. Доля земельных участков под муниципальными объектами недвижимости, поставленных на кадастровый учет и зарегистрированных в ЕГРП</t>
  </si>
  <si>
    <t>4. Количество сформированных земельных участков в целях проведения аукционов по продаже права на заключение договоров аренды земельных участков</t>
  </si>
  <si>
    <t>МП "Социальная поддержка и обслуживание граждан в Усть-Катавском городском округе на 2017-2019 гг ".</t>
  </si>
  <si>
    <t>3.Количество граждан (удельный вес граждан в процентах от общего количества обратившихся), имеющих детей, которым назначено и выплачено ежемесячное пособие на ребенка</t>
  </si>
  <si>
    <t>4. Количество (удельный вес) граждан, которым назначено и выплачено единовременное пособие при рождении ребенка</t>
  </si>
  <si>
    <t>5. Количество пенсионеров и инвалидов, вовлеченных в клубное движение (клубы при МУ "КЦСОН" УКГО - "Ветеран", "Мы вместе")</t>
  </si>
  <si>
    <t>6. Количество малообеспеченных граждан, получивших помощь через благотворительные акции</t>
  </si>
  <si>
    <t>7. Количество граждан, признанных нуждающимися в социальной защите (оказание единовременного социального пособия: в том числе малоимущим гражданам, попавшим в трудную жизненную ситуацию (пожар, стихийное бедствие)</t>
  </si>
  <si>
    <t>МП "Снижение административных барьеров, оптимизация, повышение качества и развитие государственных и муниципальных услуг в Усть-Катавском городском округе на базе многофункционального центра на 2017-2019 годы"</t>
  </si>
  <si>
    <t>1.Отсутствие нарушений регламентов и сроков предоставления государственных и муниципальных услуг</t>
  </si>
  <si>
    <t>2. Доля главных распорядителей и получателей средств бюджета УКГО, главных администраторов и администраторов источников финансирования дефицита бюджета УКГО, до которых финансовым управлением доводятся параметры сводной бюджетной росписи, лимитов бюджетных обязательств, кассового плана, информация о порядке применения бюджетной классификации</t>
  </si>
  <si>
    <t>3. Соблюдение установленных Министерством финансов Челябинской области требований о составе, сроках формирования и предоставления отчетности об исполнении бюджета УКГО</t>
  </si>
  <si>
    <t>4. Степень автоматизации функций финансового управления администрации УКГО по осуществлению бюджетного процесса</t>
  </si>
  <si>
    <t>5. Выполнение плана контрольных мероприятий финансового управления администрации УКГО</t>
  </si>
  <si>
    <t>1. Раскрываемость совершенных преступлений</t>
  </si>
  <si>
    <t>2. Удельный вес преступлений, совершаемых несовершеннолетними</t>
  </si>
  <si>
    <t>3. Удельный вес преступлений, совершаемых в общественных местах, на улицах</t>
  </si>
  <si>
    <t>4. Число выявленных преступлений, связанных с незаконным оборотом наркотиков</t>
  </si>
  <si>
    <t>МП "Поддержка и развитие культуры в Усть-Катавском городском округе на 2017-2019 годы"</t>
  </si>
  <si>
    <t>ед</t>
  </si>
  <si>
    <t>8. Количество пользователей ЦБС</t>
  </si>
  <si>
    <t>Подпрограмма "Обеспечение создания культурной среды в Усть-Катавском городском округе на 2017-2019 гг"</t>
  </si>
  <si>
    <t>4</t>
  </si>
  <si>
    <t>6. Количество гастрольных поездок и выездов для участия в мероприятиях других учреждений культуры Челябинской области</t>
  </si>
  <si>
    <t>Подпрограмма "Поддержка и развитие культурно-досуговой деятельновти в Усть-Каттавском городском округе на 2017-2019 гг."</t>
  </si>
  <si>
    <t>Подпрограмма "Совершенствование организации библиотечного обслуживания в Усть-Катавском городском округе на 2017-2019 гг"</t>
  </si>
  <si>
    <t>1. Количество пользователей ЦБС</t>
  </si>
  <si>
    <t>9. Колличество оцифрованных музейных предметов</t>
  </si>
  <si>
    <t>10. Количество пеших и выездных экскурсий по туристическим маршрутам</t>
  </si>
  <si>
    <t>11. Количество встреч дискуссионного клуба</t>
  </si>
  <si>
    <t>Подпрограмма  "Поддержка и развитие музейного дела в Усть-Катавском городском округе" на 2017-2019 гг</t>
  </si>
  <si>
    <t xml:space="preserve">Подпрограмма "Поддержка и развитие дополнительного образования детей в детских музыкальных школах Усть-Катавского городского округа" на 2017-2019 годы
</t>
  </si>
  <si>
    <t>5. Количество тематических внеклассных мероприятий</t>
  </si>
  <si>
    <t>ед/чел</t>
  </si>
  <si>
    <t>7/200</t>
  </si>
  <si>
    <t>6. Количество внешкольных мероприятий с участием детей и преподавателей</t>
  </si>
  <si>
    <t>5/50</t>
  </si>
  <si>
    <t>Подпрограмма "Безопасность муниципальных учреждений культуры по противопожарным мероприятиям" на 2017-2019 гг.</t>
  </si>
  <si>
    <t>МП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 на 2017-2019 гг.</t>
  </si>
  <si>
    <t xml:space="preserve">1. Количество объектов культурного наследия, на которых установлены информационные надписи </t>
  </si>
  <si>
    <t>2. Количество объектов культурного наследия, для которых выполняется научно-проектная документация зон охраны и осуществляется государственная экспертиза данной документации</t>
  </si>
  <si>
    <t xml:space="preserve">3. Количество объектов культурного наследия, на которых выполняются научно-исследовательские и научно-проектные работы в целях дальнейших ремонтно-реставрационных работ </t>
  </si>
  <si>
    <t>МП "Развитие физической культуры и спорта в Усть-Катавском городском округе на 2017-2019 годы"</t>
  </si>
  <si>
    <t>7. Доля жителей УКГО, принимавших участие в спортивно-массовых мероприятиях и соревнованиях по видам спорта</t>
  </si>
  <si>
    <t>тыс.чел./час</t>
  </si>
  <si>
    <t>Высокая</t>
  </si>
  <si>
    <t>7. Количество домов (квартир), получивших возможность газификации</t>
  </si>
  <si>
    <t>3. Количество домов (квартир), получивших возможность газификации</t>
  </si>
  <si>
    <t>МП "Формирование современной городской среды в Усть-Катавском городском округе в 2017 году"</t>
  </si>
  <si>
    <t>1. Количество благоустроенных дворовых территорий</t>
  </si>
  <si>
    <t>2. Доля благоустроенных дворовых территорий</t>
  </si>
  <si>
    <t xml:space="preserve">
Всего</t>
  </si>
  <si>
    <t>Внб</t>
  </si>
  <si>
    <t>Подпрограмма "Развитие физической культуры, спорта и материально-технической базы" на 2017-2019 годы</t>
  </si>
  <si>
    <t>Подпрограмма "Поддержка и развитие МКУ "Спортивно-оздоровительный комплекс"" на 2017-2019 годы</t>
  </si>
  <si>
    <t>Подпрограмма "Содержание и ремонт объектов внешнего благоустройсмтва в Усть-Катавском городском округе"</t>
  </si>
  <si>
    <t>МП "Ликвидация аварийного жилого фонда Усть-Катавского городского округа в 2017-2019 годах"</t>
  </si>
  <si>
    <t>4. Организация эксплуатации гидротехнического сооружения "Оградительная дамба 10040 м3 на р. Катав"</t>
  </si>
  <si>
    <t>1. Ремонт объектов внешнего благоустройства</t>
  </si>
  <si>
    <t xml:space="preserve">2. Содержание (благоустройство) мест захоронений </t>
  </si>
  <si>
    <t>кол-во
объектов</t>
  </si>
  <si>
    <t>6. Содержание (благоустройство) мест захоронения</t>
  </si>
  <si>
    <t>Подпрограмма "Организация управлением инфраструктурой в Усть-Катавском городском округе"</t>
  </si>
  <si>
    <t>МП "Безопасность образовательных учреждений в Усть-Катапвском городском округе на 2017-2019 годы"</t>
  </si>
  <si>
    <t>МП "Поддержка и развитие молодых граждан Усть-Катавского городского округа на 2017-2019 годы"</t>
  </si>
  <si>
    <t>МП "Управление инфраструктурой и строительством в Усть-Катавском городском округе на 2017-2019 годы"</t>
  </si>
  <si>
    <t>МП "Поддержка социально ориентированных некоммерческих организаций в Усть-Катавском городском округе на 2017-2019 годы"</t>
  </si>
  <si>
    <t>МП "Обеспечение безопасности жизнедеятельности населения Усть-Катавского городского округа на 2017-2019 годы"</t>
  </si>
  <si>
    <t>МП "Развитие муниципальной службы в Усть-Катавском городском округе на 2017-2019 годы"</t>
  </si>
  <si>
    <t>МП "Управление муниципальными финансами Усть-Катавского городского округа на 2017-2019 годы"</t>
  </si>
  <si>
    <t>МП "Улучшение условий и охраны труда в Усть-Катавском городском округе на 2017-2019 годы"</t>
  </si>
  <si>
    <t>без финансирования</t>
  </si>
  <si>
    <t>1.Численность пострадавших в результате несчастных случаев на производстве с утратой трудоспособности на 1 рабочий день и более в расчете на 1 тыс. работающих</t>
  </si>
  <si>
    <t>чел</t>
  </si>
  <si>
    <t>2.Удельный вес работников, занятых на рабочих местах, аттестованных по условиям труда</t>
  </si>
  <si>
    <t>3. Численность обученных по охране труда руководителей и специалистов в обучающих организациях, аккредитованных в установленном порядке</t>
  </si>
  <si>
    <t>4. Количество работников, прошедших обязательные периодические медицинские осмотры</t>
  </si>
  <si>
    <t>Оценка эффективности реализации муниципальных программ в 2018 году</t>
  </si>
  <si>
    <t>План 2018г.</t>
  </si>
  <si>
    <t>Факт 2018г.</t>
  </si>
  <si>
    <t>3.Отсутствие нарушений сроков ожидания в очереди</t>
  </si>
  <si>
    <t>2. Удовлетворенность качеством предоставления государственных и муниципальных услуг</t>
  </si>
  <si>
    <t>4. Количество объектов культурного наследия, для которых выполняется разработка сметной документации и её экспертиза</t>
  </si>
  <si>
    <t>770/50123</t>
  </si>
  <si>
    <t>40/584</t>
  </si>
  <si>
    <t>Управление культуры</t>
  </si>
  <si>
    <t>1740/20658</t>
  </si>
  <si>
    <t>659/47310</t>
  </si>
  <si>
    <t>29</t>
  </si>
  <si>
    <t>6</t>
  </si>
  <si>
    <t>9/640</t>
  </si>
  <si>
    <t>100/2113</t>
  </si>
  <si>
    <t>3380</t>
  </si>
  <si>
    <t>2</t>
  </si>
  <si>
    <t>2/60</t>
  </si>
  <si>
    <t>5/55</t>
  </si>
  <si>
    <t>1. Подготовка заключений  о технической экспертизе многоквартирных домов</t>
  </si>
  <si>
    <t>2.Проведение комплекса мероприятий для обеспечения безопасности жизни и здоровья граждан в многоквартирном жилом доме, признанном аварийным и подлежащем сносу по ул.Социалистическая, 31</t>
  </si>
  <si>
    <t>ВН.Ф</t>
  </si>
  <si>
    <t>11. Доля общеобразовательных учреждений, в которых создана безбарьерная среда для инклюзивного образования детей-инвалидов</t>
  </si>
  <si>
    <t>14. доля использованной муниципальным образованием субсидии местному бюджету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 в общем размере данной субсидии, перечисленной муниципальному образованию</t>
  </si>
  <si>
    <t>15.доля обучающихся детей из малообеспеченных семей и детей с нарушениями здоровья, обеспеченных питанием, в общем их количестве</t>
  </si>
  <si>
    <t>16.доля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</si>
  <si>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t>17.доля обучающихся, проживающих в населенных пунктах, расположенных на расстоянии более двух километров от образовательной организации и обеспеченных транспортными средствами для организации их перевозки, в общем количестве обучающихся, проживающих в населенных пунктах, расположенных на расстоянии более двух километров от образовательной организации</t>
  </si>
  <si>
    <t>18. доля детей Усть-Катавского городского округа, охваченных отдыхом в каникулярное время в организациях отдыха и оздоровления детей, в общем числе детей Челябинской области, охваченных отдыхом в организациях отдыха детей и их оздоровления всех типов</t>
  </si>
  <si>
    <t>19.доля детей Усть-Катавского городского округа, охваченных отдыхом в каникулярное время в лагерях с дневным пребыванием детей, в общем числе детей Челябинской области, охваченных отдыхом в организациях отдыха детей и их оздоровления всех типов</t>
  </si>
  <si>
    <t>20. доля несовершеннолетних Усть-Катавского городского округа,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 Усть-Катавского городского округа, состоящих на профилактическом учете в органах внутренних дел</t>
  </si>
  <si>
    <t>21. доля детей в возрасте от 5 до 18 лет, охваченных программами дополнительного образования в организациях дополнительного образования, в общей численности детей от 5 до 18</t>
  </si>
  <si>
    <t>22. доля обучающихся, охваченных программами дополнительного образования в общеобразовательных учреждениях, в общей численности обучающихся общеобразовательных учреждений</t>
  </si>
  <si>
    <t>23.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</t>
  </si>
  <si>
    <t>6.Доля образовательных организаций, в которых созданы условия для получения детьми с ОВЗ качественного образования, в общем количестве образовательных учреждений</t>
  </si>
  <si>
    <t xml:space="preserve">7. Количество детей из малообеспеченных, неблагополучных семей, а также семей, оказавшихся в трудной жизненной ситуации, получающих дошкольное образование </t>
  </si>
  <si>
    <t>6. Строительство пристроя к зданию основной общеобразовательной школы №4 с устройством входной группы г.Усть-Катав, ул.Ломоносова, 96А</t>
  </si>
  <si>
    <t>13. Количество молодых людей, обучающихся в высших учебных заведениях по договору о целевом обучении и получающих меры социальной поддержки, включая денежную выплату за каждую успешно сданную сессию, с условием трудоустройства в соответствии с полученной квалификацией</t>
  </si>
  <si>
    <t>2.Количество муниципальных служащих, пошедших повышение квалификации (обучение) за счет средств бюджета УКГО</t>
  </si>
  <si>
    <t>3. Количество муниципальных служащих, прошедших повышение квалификации (обучение), в процентах от общего количества муниципальных служащих в УКГО</t>
  </si>
  <si>
    <t>МП "Поддержка и развитие внутреннего и въездного туризма на территории Усть-Катавского городского округа на 2018-2020 годы"</t>
  </si>
  <si>
    <t>1. Количество событийных мероприятий, способных привлечь различные категории туристов</t>
  </si>
  <si>
    <t>2. Количество изданной печатной продукции</t>
  </si>
  <si>
    <t>3. Количество туристских мероприятий (конференций, форумов, выставок,конкурсов и других), в которых приняли участие представители городского округа</t>
  </si>
  <si>
    <t>4. Количество туристско-экскурсионных маршрутов на территории городского округа</t>
  </si>
  <si>
    <t>5. Количество экскурсаводов, прошедших государственную аккредитацию</t>
  </si>
  <si>
    <t>3.Количество благоустроенных общественных территорий</t>
  </si>
  <si>
    <t>4.Общая площадь благоустроенных общественных территорий</t>
  </si>
  <si>
    <t>га.</t>
  </si>
  <si>
    <t>МП "Развитие малого и среднего предпринимательства в монопрофильном муниципальном образовании Челябинской области Усть-Катавский городском округе на 2018-2020 годы"</t>
  </si>
  <si>
    <t>3. Оборот малых и средних предприятий (в том числе индивидуальных предпринимателей)</t>
  </si>
  <si>
    <t>МП "Профилактика правонарушений и преступлений на территории Усть-Катавского городского округа на 2018 год"</t>
  </si>
  <si>
    <t>МП "Чистая вода" на территории Усть-Катавского городского округа на 2009-2020 гг."</t>
  </si>
  <si>
    <t>2. Увеличение численности работающего населения, занимающегося физической культурой и спортом</t>
  </si>
  <si>
    <t>3. Увеличение лиц с ОВЗ и инвалидов, занимающихся физической культурой и спортом</t>
  </si>
  <si>
    <t>4. Обеспеченность населения спортивными сооружениями</t>
  </si>
  <si>
    <t>5. Доля населения, сдавшего нормативы и испытания  ВФСК "ГТО"</t>
  </si>
  <si>
    <t>6. Количество спортивно-массовых мероприятий</t>
  </si>
  <si>
    <t>8. Увеличение количества посетителей, воспользовавшихся услугами, предоставляемыми МКУ "СОК"</t>
  </si>
  <si>
    <t>1. Увеличение количества посетителей, воспользовавшихся услугами, предоставляемыми МКУ "СОК"</t>
  </si>
  <si>
    <t>МП "Развитие дорожного хозяйства и повышение безопасности дорожного движения в Усть-Катавском городском округе на 2018-2020 годы"</t>
  </si>
  <si>
    <t>5. Ремонт дорог с асфальтным покрытием</t>
  </si>
  <si>
    <t xml:space="preserve">6. Строительство  дорог </t>
  </si>
  <si>
    <t>-</t>
  </si>
  <si>
    <t>1. Разработка ПСД на реконструкцию  очистных сооружений г.Усть-Катава "Комплексное развитие систем коммунальной инфраструктуры муниципального образования"</t>
  </si>
  <si>
    <t>крайне низкая эффективность,показтели не достигнуты ввиду недостаточности финансовых срелдств</t>
  </si>
  <si>
    <t>Итого по МП за 2018г.</t>
  </si>
  <si>
    <t>5. Содержание и ремонт объектов внешнего благоустройства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</si>
</sst>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"/>
    <numFmt numFmtId="176" formatCode="0.000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0"/>
    <numFmt numFmtId="190" formatCode="[$-FC19]d\ mmmm\ yyyy\ &quot;г.&quot;"/>
    <numFmt numFmtId="191" formatCode="#&quot; &quot;??/16"/>
    <numFmt numFmtId="192" formatCode="#,##0.00&quot;р.&quot;"/>
    <numFmt numFmtId="193" formatCode="[$-F400]h:mm:ss\ AM/PM"/>
    <numFmt numFmtId="194" formatCode="0.000%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10" fontId="3" fillId="0" borderId="10" xfId="0" applyNumberFormat="1" applyFont="1" applyBorder="1" applyAlignment="1">
      <alignment horizontal="center" vertical="center" wrapText="1"/>
    </xf>
    <xf numFmtId="175" fontId="3" fillId="0" borderId="10" xfId="62" applyNumberFormat="1" applyFont="1" applyBorder="1" applyAlignment="1">
      <alignment/>
    </xf>
    <xf numFmtId="0" fontId="2" fillId="0" borderId="14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175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74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174" fontId="51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4" fontId="52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top" wrapText="1"/>
    </xf>
    <xf numFmtId="0" fontId="51" fillId="34" borderId="14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top" wrapText="1"/>
    </xf>
    <xf numFmtId="2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left" vertical="top" wrapText="1"/>
    </xf>
    <xf numFmtId="0" fontId="53" fillId="34" borderId="14" xfId="0" applyFont="1" applyFill="1" applyBorder="1" applyAlignment="1">
      <alignment horizontal="left" vertical="top" wrapText="1"/>
    </xf>
    <xf numFmtId="0" fontId="53" fillId="34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1"/>
  <sheetViews>
    <sheetView tabSelected="1" zoomScale="87" zoomScaleNormal="87" zoomScaleSheetLayoutView="70" workbookViewId="0" topLeftCell="A1">
      <pane ySplit="5" topLeftCell="A165" activePane="bottomLeft" state="frozen"/>
      <selection pane="topLeft" activeCell="A1" sqref="A1"/>
      <selection pane="bottomLeft" activeCell="F30" sqref="F30"/>
    </sheetView>
  </sheetViews>
  <sheetFormatPr defaultColWidth="8.875" defaultRowHeight="12.75"/>
  <cols>
    <col min="1" max="1" width="21.625" style="1" customWidth="1"/>
    <col min="2" max="2" width="9.25390625" style="1" customWidth="1"/>
    <col min="3" max="3" width="11.625" style="1" customWidth="1"/>
    <col min="4" max="4" width="11.375" style="1" customWidth="1"/>
    <col min="5" max="5" width="13.00390625" style="1" customWidth="1"/>
    <col min="6" max="6" width="35.125" style="1" customWidth="1"/>
    <col min="7" max="7" width="12.25390625" style="1" customWidth="1"/>
    <col min="8" max="9" width="10.875" style="1" customWidth="1"/>
    <col min="10" max="10" width="12.625" style="1" customWidth="1"/>
    <col min="11" max="11" width="11.375" style="1" customWidth="1"/>
    <col min="12" max="12" width="13.125" style="2" customWidth="1"/>
    <col min="13" max="16384" width="8.875" style="1" customWidth="1"/>
  </cols>
  <sheetData>
    <row r="1" spans="1:12" ht="15.75" customHeight="1">
      <c r="A1" s="146" t="s">
        <v>231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.75">
      <c r="A2" s="146" t="s">
        <v>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1" ht="1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2" ht="63" customHeight="1">
      <c r="A4" s="141" t="s">
        <v>20</v>
      </c>
      <c r="B4" s="141" t="s">
        <v>19</v>
      </c>
      <c r="C4" s="4" t="s">
        <v>232</v>
      </c>
      <c r="D4" s="4" t="s">
        <v>233</v>
      </c>
      <c r="E4" s="141" t="s">
        <v>18</v>
      </c>
      <c r="F4" s="141" t="s">
        <v>17</v>
      </c>
      <c r="G4" s="141" t="s">
        <v>16</v>
      </c>
      <c r="H4" s="141" t="s">
        <v>232</v>
      </c>
      <c r="I4" s="141" t="s">
        <v>233</v>
      </c>
      <c r="J4" s="141" t="s">
        <v>15</v>
      </c>
      <c r="K4" s="141" t="s">
        <v>14</v>
      </c>
      <c r="L4" s="141" t="s">
        <v>13</v>
      </c>
    </row>
    <row r="5" spans="1:12" ht="23.25" customHeight="1">
      <c r="A5" s="144"/>
      <c r="B5" s="144"/>
      <c r="C5" s="14" t="s">
        <v>12</v>
      </c>
      <c r="D5" s="14" t="s">
        <v>12</v>
      </c>
      <c r="E5" s="144"/>
      <c r="F5" s="144"/>
      <c r="G5" s="144"/>
      <c r="H5" s="142"/>
      <c r="I5" s="142"/>
      <c r="J5" s="144"/>
      <c r="K5" s="144"/>
      <c r="L5" s="144"/>
    </row>
    <row r="6" spans="1:12" ht="19.5" customHeight="1">
      <c r="A6" s="145" t="s">
        <v>11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s="6" customFormat="1" ht="24.75" customHeight="1">
      <c r="A7" s="135" t="s">
        <v>129</v>
      </c>
      <c r="B7" s="26" t="s">
        <v>2</v>
      </c>
      <c r="C7" s="27">
        <f>C8+C9+C10+C11</f>
        <v>277331.43</v>
      </c>
      <c r="D7" s="27">
        <f>D8+D9+D10+D11</f>
        <v>277328.26</v>
      </c>
      <c r="E7" s="28">
        <f>D7/C7*100</f>
        <v>99.99885696330921</v>
      </c>
      <c r="F7" s="29" t="s">
        <v>2</v>
      </c>
      <c r="G7" s="29"/>
      <c r="H7" s="29"/>
      <c r="I7" s="29"/>
      <c r="J7" s="30">
        <f>SUM(J8:J20)/13</f>
        <v>100.38144400211289</v>
      </c>
      <c r="K7" s="28">
        <f>J7/E7</f>
        <v>1.0038259141196388</v>
      </c>
      <c r="L7" s="29" t="s">
        <v>4</v>
      </c>
    </row>
    <row r="8" spans="1:12" ht="60">
      <c r="A8" s="135"/>
      <c r="B8" s="31" t="s">
        <v>21</v>
      </c>
      <c r="C8" s="3">
        <v>79803.39</v>
      </c>
      <c r="D8" s="3">
        <v>79800.22</v>
      </c>
      <c r="E8" s="32"/>
      <c r="F8" s="22" t="s">
        <v>37</v>
      </c>
      <c r="G8" s="4" t="s">
        <v>5</v>
      </c>
      <c r="H8" s="4">
        <v>88</v>
      </c>
      <c r="I8" s="4">
        <v>88</v>
      </c>
      <c r="J8" s="33">
        <f aca="true" t="shared" si="0" ref="J8:J19">I8/H8*100</f>
        <v>100</v>
      </c>
      <c r="K8" s="34"/>
      <c r="L8" s="8"/>
    </row>
    <row r="9" spans="1:12" ht="108.75" customHeight="1">
      <c r="A9" s="135"/>
      <c r="B9" s="31" t="s">
        <v>10</v>
      </c>
      <c r="C9" s="3">
        <v>196451.07</v>
      </c>
      <c r="D9" s="3">
        <v>196451.07</v>
      </c>
      <c r="E9" s="32"/>
      <c r="F9" s="22" t="s">
        <v>38</v>
      </c>
      <c r="G9" s="4" t="s">
        <v>5</v>
      </c>
      <c r="H9" s="4">
        <v>88</v>
      </c>
      <c r="I9" s="4">
        <v>88</v>
      </c>
      <c r="J9" s="33">
        <f t="shared" si="0"/>
        <v>100</v>
      </c>
      <c r="K9" s="34"/>
      <c r="L9" s="8"/>
    </row>
    <row r="10" spans="1:12" ht="60">
      <c r="A10" s="135"/>
      <c r="B10" s="31" t="s">
        <v>9</v>
      </c>
      <c r="C10" s="3">
        <v>492.97</v>
      </c>
      <c r="D10" s="3">
        <v>492.97</v>
      </c>
      <c r="E10" s="32"/>
      <c r="F10" s="22" t="s">
        <v>26</v>
      </c>
      <c r="G10" s="4" t="s">
        <v>5</v>
      </c>
      <c r="H10" s="4">
        <v>75</v>
      </c>
      <c r="I10" s="4">
        <v>75</v>
      </c>
      <c r="J10" s="33">
        <f t="shared" si="0"/>
        <v>100</v>
      </c>
      <c r="K10" s="34"/>
      <c r="L10" s="8"/>
    </row>
    <row r="11" spans="1:12" ht="109.5" customHeight="1">
      <c r="A11" s="135"/>
      <c r="B11" s="31" t="s">
        <v>252</v>
      </c>
      <c r="C11" s="3">
        <v>584</v>
      </c>
      <c r="D11" s="3">
        <v>584</v>
      </c>
      <c r="E11" s="32"/>
      <c r="F11" s="22" t="s">
        <v>39</v>
      </c>
      <c r="G11" s="4" t="s">
        <v>5</v>
      </c>
      <c r="H11" s="4">
        <v>13.5</v>
      </c>
      <c r="I11" s="4">
        <v>16.9</v>
      </c>
      <c r="J11" s="33">
        <f t="shared" si="0"/>
        <v>125.18518518518518</v>
      </c>
      <c r="K11" s="34"/>
      <c r="L11" s="8"/>
    </row>
    <row r="12" spans="1:12" s="6" customFormat="1" ht="135.75" customHeight="1">
      <c r="A12" s="135"/>
      <c r="B12" s="31"/>
      <c r="C12" s="3"/>
      <c r="D12" s="3"/>
      <c r="E12" s="32"/>
      <c r="F12" s="22" t="s">
        <v>84</v>
      </c>
      <c r="G12" s="4" t="s">
        <v>5</v>
      </c>
      <c r="H12" s="4">
        <v>2.6</v>
      </c>
      <c r="I12" s="4">
        <v>2.6</v>
      </c>
      <c r="J12" s="33">
        <f t="shared" si="0"/>
        <v>100</v>
      </c>
      <c r="K12" s="34"/>
      <c r="L12" s="5"/>
    </row>
    <row r="13" spans="1:12" ht="72">
      <c r="A13" s="135"/>
      <c r="B13" s="31"/>
      <c r="C13" s="3"/>
      <c r="D13" s="3"/>
      <c r="E13" s="32"/>
      <c r="F13" s="22" t="s">
        <v>27</v>
      </c>
      <c r="G13" s="4" t="s">
        <v>5</v>
      </c>
      <c r="H13" s="4">
        <v>3.7</v>
      </c>
      <c r="I13" s="4">
        <v>1.8</v>
      </c>
      <c r="J13" s="25">
        <f t="shared" si="0"/>
        <v>48.648648648648646</v>
      </c>
      <c r="K13" s="34"/>
      <c r="L13" s="8"/>
    </row>
    <row r="14" spans="1:12" ht="25.5" customHeight="1">
      <c r="A14" s="135"/>
      <c r="B14" s="31"/>
      <c r="C14" s="3"/>
      <c r="D14" s="3"/>
      <c r="E14" s="32"/>
      <c r="F14" s="22" t="s">
        <v>40</v>
      </c>
      <c r="G14" s="4" t="s">
        <v>5</v>
      </c>
      <c r="H14" s="4">
        <v>96.5</v>
      </c>
      <c r="I14" s="4">
        <v>100</v>
      </c>
      <c r="J14" s="25">
        <f t="shared" si="0"/>
        <v>103.62694300518133</v>
      </c>
      <c r="K14" s="34"/>
      <c r="L14" s="8"/>
    </row>
    <row r="15" spans="1:12" ht="40.5" customHeight="1">
      <c r="A15" s="135"/>
      <c r="B15" s="31"/>
      <c r="C15" s="3"/>
      <c r="D15" s="3"/>
      <c r="E15" s="32"/>
      <c r="F15" s="22" t="s">
        <v>89</v>
      </c>
      <c r="G15" s="4" t="s">
        <v>5</v>
      </c>
      <c r="H15" s="4">
        <v>21.5</v>
      </c>
      <c r="I15" s="4">
        <v>22</v>
      </c>
      <c r="J15" s="25">
        <f t="shared" si="0"/>
        <v>102.32558139534885</v>
      </c>
      <c r="K15" s="34"/>
      <c r="L15" s="8"/>
    </row>
    <row r="16" spans="1:12" ht="48">
      <c r="A16" s="135"/>
      <c r="B16" s="31"/>
      <c r="C16" s="3"/>
      <c r="D16" s="3"/>
      <c r="E16" s="32"/>
      <c r="F16" s="22" t="s">
        <v>100</v>
      </c>
      <c r="G16" s="4" t="s">
        <v>1</v>
      </c>
      <c r="H16" s="4">
        <v>2</v>
      </c>
      <c r="I16" s="4">
        <v>1</v>
      </c>
      <c r="J16" s="25">
        <f t="shared" si="0"/>
        <v>50</v>
      </c>
      <c r="K16" s="34"/>
      <c r="L16" s="8"/>
    </row>
    <row r="17" spans="1:12" ht="48">
      <c r="A17" s="135"/>
      <c r="B17" s="31"/>
      <c r="C17" s="3"/>
      <c r="D17" s="3"/>
      <c r="E17" s="32"/>
      <c r="F17" s="22" t="s">
        <v>90</v>
      </c>
      <c r="G17" s="4" t="s">
        <v>5</v>
      </c>
      <c r="H17" s="4">
        <v>60</v>
      </c>
      <c r="I17" s="4">
        <v>40</v>
      </c>
      <c r="J17" s="25">
        <f t="shared" si="0"/>
        <v>66.66666666666666</v>
      </c>
      <c r="K17" s="34"/>
      <c r="L17" s="8"/>
    </row>
    <row r="18" spans="1:12" ht="47.25" customHeight="1">
      <c r="A18" s="137"/>
      <c r="B18" s="31"/>
      <c r="C18" s="3"/>
      <c r="D18" s="3"/>
      <c r="E18" s="32"/>
      <c r="F18" s="22" t="s">
        <v>253</v>
      </c>
      <c r="G18" s="4" t="s">
        <v>5</v>
      </c>
      <c r="H18" s="4">
        <v>30</v>
      </c>
      <c r="I18" s="4">
        <v>40</v>
      </c>
      <c r="J18" s="25">
        <f t="shared" si="0"/>
        <v>133.33333333333331</v>
      </c>
      <c r="K18" s="34"/>
      <c r="L18" s="5"/>
    </row>
    <row r="19" spans="1:12" ht="36">
      <c r="A19" s="35"/>
      <c r="B19" s="31"/>
      <c r="C19" s="3"/>
      <c r="D19" s="3"/>
      <c r="E19" s="32"/>
      <c r="F19" s="22" t="s">
        <v>130</v>
      </c>
      <c r="G19" s="4" t="s">
        <v>5</v>
      </c>
      <c r="H19" s="4">
        <v>14.5</v>
      </c>
      <c r="I19" s="4">
        <v>25.4</v>
      </c>
      <c r="J19" s="25">
        <f t="shared" si="0"/>
        <v>175.17241379310343</v>
      </c>
      <c r="K19" s="34"/>
      <c r="L19" s="5"/>
    </row>
    <row r="20" spans="1:12" ht="36">
      <c r="A20" s="35"/>
      <c r="B20" s="31"/>
      <c r="C20" s="3"/>
      <c r="D20" s="3"/>
      <c r="E20" s="32"/>
      <c r="F20" s="22" t="s">
        <v>131</v>
      </c>
      <c r="G20" s="4" t="s">
        <v>5</v>
      </c>
      <c r="H20" s="4">
        <v>26.8</v>
      </c>
      <c r="I20" s="4">
        <v>26.8</v>
      </c>
      <c r="J20" s="25">
        <f aca="true" t="shared" si="1" ref="J20:J30">I20/H20*100</f>
        <v>100</v>
      </c>
      <c r="K20" s="34"/>
      <c r="L20" s="5"/>
    </row>
    <row r="21" spans="1:12" ht="108">
      <c r="A21" s="74"/>
      <c r="B21" s="31"/>
      <c r="C21" s="3"/>
      <c r="D21" s="3"/>
      <c r="E21" s="32"/>
      <c r="F21" s="22" t="s">
        <v>254</v>
      </c>
      <c r="G21" s="4" t="s">
        <v>5</v>
      </c>
      <c r="H21" s="4">
        <v>100</v>
      </c>
      <c r="I21" s="4">
        <v>100</v>
      </c>
      <c r="J21" s="25">
        <f t="shared" si="1"/>
        <v>100</v>
      </c>
      <c r="K21" s="34"/>
      <c r="L21" s="5"/>
    </row>
    <row r="22" spans="1:12" ht="48">
      <c r="A22" s="74"/>
      <c r="B22" s="31"/>
      <c r="C22" s="3"/>
      <c r="D22" s="3"/>
      <c r="E22" s="32"/>
      <c r="F22" s="22" t="s">
        <v>255</v>
      </c>
      <c r="G22" s="4" t="s">
        <v>5</v>
      </c>
      <c r="H22" s="4">
        <v>100</v>
      </c>
      <c r="I22" s="4">
        <v>100</v>
      </c>
      <c r="J22" s="25">
        <f t="shared" si="1"/>
        <v>100</v>
      </c>
      <c r="K22" s="34"/>
      <c r="L22" s="5"/>
    </row>
    <row r="23" spans="1:12" ht="60">
      <c r="A23" s="74"/>
      <c r="B23" s="31"/>
      <c r="C23" s="3"/>
      <c r="D23" s="3"/>
      <c r="E23" s="32"/>
      <c r="F23" s="22" t="s">
        <v>256</v>
      </c>
      <c r="G23" s="4" t="s">
        <v>5</v>
      </c>
      <c r="H23" s="4">
        <v>14</v>
      </c>
      <c r="I23" s="4">
        <v>14</v>
      </c>
      <c r="J23" s="25">
        <f t="shared" si="1"/>
        <v>100</v>
      </c>
      <c r="K23" s="34"/>
      <c r="L23" s="5"/>
    </row>
    <row r="24" spans="1:12" ht="120">
      <c r="A24" s="74"/>
      <c r="B24" s="31"/>
      <c r="C24" s="3"/>
      <c r="D24" s="3"/>
      <c r="E24" s="32"/>
      <c r="F24" s="22" t="s">
        <v>257</v>
      </c>
      <c r="G24" s="4" t="s">
        <v>5</v>
      </c>
      <c r="H24" s="4">
        <v>100</v>
      </c>
      <c r="I24" s="4">
        <v>100</v>
      </c>
      <c r="J24" s="25">
        <f t="shared" si="1"/>
        <v>100</v>
      </c>
      <c r="K24" s="34"/>
      <c r="L24" s="5"/>
    </row>
    <row r="25" spans="1:12" ht="72">
      <c r="A25" s="74"/>
      <c r="B25" s="31"/>
      <c r="C25" s="3"/>
      <c r="D25" s="3"/>
      <c r="E25" s="32"/>
      <c r="F25" s="22" t="s">
        <v>258</v>
      </c>
      <c r="G25" s="4" t="s">
        <v>5</v>
      </c>
      <c r="H25" s="4">
        <v>0.37</v>
      </c>
      <c r="I25" s="4">
        <v>0.37</v>
      </c>
      <c r="J25" s="25">
        <f t="shared" si="1"/>
        <v>100</v>
      </c>
      <c r="K25" s="34"/>
      <c r="L25" s="5"/>
    </row>
    <row r="26" spans="1:12" ht="72">
      <c r="A26" s="74"/>
      <c r="B26" s="31"/>
      <c r="C26" s="3"/>
      <c r="D26" s="3"/>
      <c r="E26" s="32"/>
      <c r="F26" s="22" t="s">
        <v>259</v>
      </c>
      <c r="G26" s="4" t="s">
        <v>5</v>
      </c>
      <c r="H26" s="4">
        <v>0.51</v>
      </c>
      <c r="I26" s="4">
        <v>0.51</v>
      </c>
      <c r="J26" s="25">
        <f t="shared" si="1"/>
        <v>100</v>
      </c>
      <c r="K26" s="34"/>
      <c r="L26" s="5"/>
    </row>
    <row r="27" spans="1:12" ht="132">
      <c r="A27" s="74"/>
      <c r="B27" s="31"/>
      <c r="C27" s="3"/>
      <c r="D27" s="3"/>
      <c r="E27" s="32"/>
      <c r="F27" s="22" t="s">
        <v>260</v>
      </c>
      <c r="G27" s="4" t="s">
        <v>5</v>
      </c>
      <c r="H27" s="4">
        <v>27</v>
      </c>
      <c r="I27" s="4">
        <v>27</v>
      </c>
      <c r="J27" s="25">
        <f t="shared" si="1"/>
        <v>100</v>
      </c>
      <c r="K27" s="34"/>
      <c r="L27" s="5"/>
    </row>
    <row r="28" spans="1:12" ht="60">
      <c r="A28" s="74"/>
      <c r="B28" s="31"/>
      <c r="C28" s="3"/>
      <c r="D28" s="3"/>
      <c r="E28" s="32"/>
      <c r="F28" s="22" t="s">
        <v>261</v>
      </c>
      <c r="G28" s="4" t="s">
        <v>5</v>
      </c>
      <c r="H28" s="4">
        <v>39</v>
      </c>
      <c r="I28" s="4">
        <v>47</v>
      </c>
      <c r="J28" s="25">
        <f t="shared" si="1"/>
        <v>120.51282051282051</v>
      </c>
      <c r="K28" s="34"/>
      <c r="L28" s="5"/>
    </row>
    <row r="29" spans="1:12" ht="60">
      <c r="A29" s="74"/>
      <c r="B29" s="31"/>
      <c r="C29" s="3"/>
      <c r="D29" s="3"/>
      <c r="E29" s="32"/>
      <c r="F29" s="22" t="s">
        <v>262</v>
      </c>
      <c r="G29" s="4" t="s">
        <v>5</v>
      </c>
      <c r="H29" s="4">
        <v>8</v>
      </c>
      <c r="I29" s="4">
        <v>8</v>
      </c>
      <c r="J29" s="25">
        <f t="shared" si="1"/>
        <v>100</v>
      </c>
      <c r="K29" s="34"/>
      <c r="L29" s="5"/>
    </row>
    <row r="30" spans="1:12" ht="72">
      <c r="A30" s="74"/>
      <c r="B30" s="31"/>
      <c r="C30" s="3"/>
      <c r="D30" s="3"/>
      <c r="E30" s="32"/>
      <c r="F30" s="22" t="s">
        <v>263</v>
      </c>
      <c r="G30" s="4" t="s">
        <v>5</v>
      </c>
      <c r="H30" s="4">
        <v>79</v>
      </c>
      <c r="I30" s="4">
        <v>79</v>
      </c>
      <c r="J30" s="25">
        <f t="shared" si="1"/>
        <v>100</v>
      </c>
      <c r="K30" s="34"/>
      <c r="L30" s="5"/>
    </row>
    <row r="31" spans="1:12" ht="27.75" customHeight="1">
      <c r="A31" s="134" t="s">
        <v>101</v>
      </c>
      <c r="B31" s="36" t="s">
        <v>8</v>
      </c>
      <c r="C31" s="37">
        <f>C32+C33+C34</f>
        <v>173173.47</v>
      </c>
      <c r="D31" s="37">
        <f>D32+D33+D34</f>
        <v>173146.4</v>
      </c>
      <c r="E31" s="38">
        <f>D31/C31*100</f>
        <v>99.98436827534842</v>
      </c>
      <c r="F31" s="36" t="s">
        <v>8</v>
      </c>
      <c r="G31" s="45"/>
      <c r="H31" s="46"/>
      <c r="I31" s="46"/>
      <c r="J31" s="39">
        <f>SUM(J32:J38)/7</f>
        <v>99.05212355212356</v>
      </c>
      <c r="K31" s="40">
        <f>J31/E31</f>
        <v>0.9906760952806389</v>
      </c>
      <c r="L31" s="5" t="s">
        <v>4</v>
      </c>
    </row>
    <row r="32" spans="1:12" ht="36">
      <c r="A32" s="135"/>
      <c r="B32" s="31" t="s">
        <v>21</v>
      </c>
      <c r="C32" s="41">
        <v>48293.57</v>
      </c>
      <c r="D32" s="41">
        <v>48266.5</v>
      </c>
      <c r="E32" s="42"/>
      <c r="F32" s="22" t="s">
        <v>93</v>
      </c>
      <c r="G32" s="4" t="s">
        <v>5</v>
      </c>
      <c r="H32" s="4">
        <v>88.8</v>
      </c>
      <c r="I32" s="4">
        <v>90.9</v>
      </c>
      <c r="J32" s="25">
        <f aca="true" t="shared" si="2" ref="J32:J38">I32/H32*100</f>
        <v>102.36486486486487</v>
      </c>
      <c r="K32" s="34"/>
      <c r="L32" s="8"/>
    </row>
    <row r="33" spans="1:12" ht="27.75" customHeight="1">
      <c r="A33" s="47"/>
      <c r="B33" s="31" t="s">
        <v>10</v>
      </c>
      <c r="C33" s="3">
        <v>121865</v>
      </c>
      <c r="D33" s="3">
        <v>121865</v>
      </c>
      <c r="E33" s="43"/>
      <c r="F33" s="22" t="s">
        <v>85</v>
      </c>
      <c r="G33" s="4" t="s">
        <v>5</v>
      </c>
      <c r="H33" s="4">
        <v>100</v>
      </c>
      <c r="I33" s="4">
        <v>100</v>
      </c>
      <c r="J33" s="25">
        <f t="shared" si="2"/>
        <v>100</v>
      </c>
      <c r="K33" s="34"/>
      <c r="L33" s="8"/>
    </row>
    <row r="34" spans="1:12" ht="24">
      <c r="A34" s="47"/>
      <c r="B34" s="4" t="s">
        <v>91</v>
      </c>
      <c r="C34" s="3">
        <v>3014.9</v>
      </c>
      <c r="D34" s="3">
        <v>3014.9</v>
      </c>
      <c r="E34" s="43"/>
      <c r="F34" s="22" t="s">
        <v>86</v>
      </c>
      <c r="G34" s="4" t="s">
        <v>5</v>
      </c>
      <c r="H34" s="4">
        <v>100</v>
      </c>
      <c r="I34" s="4">
        <v>100</v>
      </c>
      <c r="J34" s="25">
        <f t="shared" si="2"/>
        <v>100</v>
      </c>
      <c r="K34" s="34"/>
      <c r="L34" s="8"/>
    </row>
    <row r="35" spans="1:12" ht="60">
      <c r="A35" s="47"/>
      <c r="B35" s="10"/>
      <c r="C35" s="10"/>
      <c r="D35" s="10"/>
      <c r="E35" s="10"/>
      <c r="F35" s="22" t="s">
        <v>87</v>
      </c>
      <c r="G35" s="4" t="s">
        <v>5</v>
      </c>
      <c r="H35" s="4">
        <v>100</v>
      </c>
      <c r="I35" s="4">
        <v>100</v>
      </c>
      <c r="J35" s="25">
        <f t="shared" si="2"/>
        <v>100</v>
      </c>
      <c r="K35" s="34"/>
      <c r="L35" s="8"/>
    </row>
    <row r="36" spans="1:12" ht="63.75" customHeight="1">
      <c r="A36" s="47"/>
      <c r="B36" s="10"/>
      <c r="C36" s="10"/>
      <c r="D36" s="10"/>
      <c r="E36" s="10"/>
      <c r="F36" s="22" t="s">
        <v>88</v>
      </c>
      <c r="G36" s="4" t="s">
        <v>5</v>
      </c>
      <c r="H36" s="4">
        <v>100</v>
      </c>
      <c r="I36" s="4">
        <v>100</v>
      </c>
      <c r="J36" s="25">
        <f t="shared" si="2"/>
        <v>100</v>
      </c>
      <c r="K36" s="34"/>
      <c r="L36" s="8"/>
    </row>
    <row r="37" spans="1:12" ht="63.75" customHeight="1">
      <c r="A37" s="47"/>
      <c r="B37" s="10"/>
      <c r="C37" s="10"/>
      <c r="D37" s="10"/>
      <c r="E37" s="10"/>
      <c r="F37" s="22" t="s">
        <v>264</v>
      </c>
      <c r="G37" s="4" t="s">
        <v>5</v>
      </c>
      <c r="H37" s="4">
        <v>10</v>
      </c>
      <c r="I37" s="4">
        <v>10</v>
      </c>
      <c r="J37" s="25">
        <f t="shared" si="2"/>
        <v>100</v>
      </c>
      <c r="K37" s="34"/>
      <c r="L37" s="8"/>
    </row>
    <row r="38" spans="1:12" ht="63.75" customHeight="1">
      <c r="A38" s="47"/>
      <c r="B38" s="10"/>
      <c r="C38" s="10"/>
      <c r="D38" s="10"/>
      <c r="E38" s="10"/>
      <c r="F38" s="22" t="s">
        <v>265</v>
      </c>
      <c r="G38" s="4" t="s">
        <v>0</v>
      </c>
      <c r="H38" s="4">
        <v>400</v>
      </c>
      <c r="I38" s="4">
        <v>364</v>
      </c>
      <c r="J38" s="25">
        <f t="shared" si="2"/>
        <v>91</v>
      </c>
      <c r="K38" s="34"/>
      <c r="L38" s="8"/>
    </row>
    <row r="39" spans="1:12" s="7" customFormat="1" ht="29.25" customHeight="1">
      <c r="A39" s="134" t="s">
        <v>217</v>
      </c>
      <c r="B39" s="36" t="s">
        <v>2</v>
      </c>
      <c r="C39" s="48">
        <f>C40+C41</f>
        <v>23653.71</v>
      </c>
      <c r="D39" s="48">
        <f>D40+D41</f>
        <v>23653.71</v>
      </c>
      <c r="E39" s="40">
        <f>D39/C39*100</f>
        <v>100</v>
      </c>
      <c r="F39" s="5" t="s">
        <v>2</v>
      </c>
      <c r="G39" s="5"/>
      <c r="H39" s="5"/>
      <c r="I39" s="5"/>
      <c r="J39" s="39">
        <f>SUM(J40:J45)/6</f>
        <v>100</v>
      </c>
      <c r="K39" s="40">
        <f>J39/E39</f>
        <v>1</v>
      </c>
      <c r="L39" s="5" t="s">
        <v>4</v>
      </c>
    </row>
    <row r="40" spans="1:12" s="7" customFormat="1" ht="27" customHeight="1">
      <c r="A40" s="135"/>
      <c r="B40" s="31" t="s">
        <v>21</v>
      </c>
      <c r="C40" s="3">
        <v>12653.71</v>
      </c>
      <c r="D40" s="3">
        <v>12653.71</v>
      </c>
      <c r="E40" s="32"/>
      <c r="F40" s="21" t="s">
        <v>132</v>
      </c>
      <c r="G40" s="4" t="s">
        <v>7</v>
      </c>
      <c r="H40" s="4">
        <v>12</v>
      </c>
      <c r="I40" s="24">
        <v>12</v>
      </c>
      <c r="J40" s="25">
        <f aca="true" t="shared" si="3" ref="J40:J45">I40/H40*100</f>
        <v>100</v>
      </c>
      <c r="K40" s="34"/>
      <c r="L40" s="8"/>
    </row>
    <row r="41" spans="1:12" s="7" customFormat="1" ht="41.25" customHeight="1">
      <c r="A41" s="135"/>
      <c r="B41" s="31" t="s">
        <v>10</v>
      </c>
      <c r="C41" s="3">
        <v>11000</v>
      </c>
      <c r="D41" s="3">
        <v>11000</v>
      </c>
      <c r="E41" s="32"/>
      <c r="F41" s="22" t="s">
        <v>133</v>
      </c>
      <c r="G41" s="4" t="s">
        <v>7</v>
      </c>
      <c r="H41" s="4">
        <v>4</v>
      </c>
      <c r="I41" s="24">
        <v>4</v>
      </c>
      <c r="J41" s="25">
        <f t="shared" si="3"/>
        <v>100</v>
      </c>
      <c r="K41" s="34"/>
      <c r="L41" s="8"/>
    </row>
    <row r="42" spans="1:12" s="7" customFormat="1" ht="30.75" customHeight="1">
      <c r="A42" s="135"/>
      <c r="B42" s="31"/>
      <c r="C42" s="3"/>
      <c r="D42" s="3"/>
      <c r="E42" s="32"/>
      <c r="F42" s="22" t="s">
        <v>134</v>
      </c>
      <c r="G42" s="4" t="s">
        <v>76</v>
      </c>
      <c r="H42" s="4">
        <v>26</v>
      </c>
      <c r="I42" s="24">
        <v>26</v>
      </c>
      <c r="J42" s="25">
        <f t="shared" si="3"/>
        <v>100</v>
      </c>
      <c r="K42" s="34"/>
      <c r="L42" s="8"/>
    </row>
    <row r="43" spans="1:12" s="7" customFormat="1" ht="43.5" customHeight="1">
      <c r="A43" s="135"/>
      <c r="B43" s="31"/>
      <c r="C43" s="3"/>
      <c r="D43" s="3"/>
      <c r="E43" s="32"/>
      <c r="F43" s="22" t="s">
        <v>135</v>
      </c>
      <c r="G43" s="4" t="s">
        <v>76</v>
      </c>
      <c r="H43" s="4">
        <v>5</v>
      </c>
      <c r="I43" s="24">
        <v>5</v>
      </c>
      <c r="J43" s="25">
        <f t="shared" si="3"/>
        <v>100</v>
      </c>
      <c r="K43" s="34"/>
      <c r="L43" s="8"/>
    </row>
    <row r="44" spans="1:12" s="7" customFormat="1" ht="36">
      <c r="A44" s="135"/>
      <c r="B44" s="31"/>
      <c r="C44" s="3"/>
      <c r="D44" s="3"/>
      <c r="E44" s="32"/>
      <c r="F44" s="22" t="s">
        <v>136</v>
      </c>
      <c r="G44" s="4" t="s">
        <v>76</v>
      </c>
      <c r="H44" s="4">
        <v>7</v>
      </c>
      <c r="I44" s="24">
        <v>7</v>
      </c>
      <c r="J44" s="25">
        <f t="shared" si="3"/>
        <v>100</v>
      </c>
      <c r="K44" s="34"/>
      <c r="L44" s="8"/>
    </row>
    <row r="45" spans="1:12" s="7" customFormat="1" ht="48">
      <c r="A45" s="74"/>
      <c r="B45" s="31"/>
      <c r="C45" s="3"/>
      <c r="D45" s="3"/>
      <c r="E45" s="32"/>
      <c r="F45" s="22" t="s">
        <v>266</v>
      </c>
      <c r="G45" s="4" t="s">
        <v>76</v>
      </c>
      <c r="H45" s="4">
        <v>1</v>
      </c>
      <c r="I45" s="24">
        <v>1</v>
      </c>
      <c r="J45" s="25">
        <f t="shared" si="3"/>
        <v>100</v>
      </c>
      <c r="K45" s="34"/>
      <c r="L45" s="8"/>
    </row>
    <row r="46" spans="1:12" ht="24" customHeight="1">
      <c r="A46" s="136" t="s">
        <v>218</v>
      </c>
      <c r="B46" s="48" t="s">
        <v>2</v>
      </c>
      <c r="C46" s="38">
        <f>C47+C48</f>
        <v>673.6500000000001</v>
      </c>
      <c r="D46" s="38">
        <f>D47+D48</f>
        <v>671.46</v>
      </c>
      <c r="E46" s="38">
        <f>D46/C46*100</f>
        <v>99.67490536628813</v>
      </c>
      <c r="F46" s="48" t="s">
        <v>2</v>
      </c>
      <c r="G46" s="5"/>
      <c r="H46" s="3"/>
      <c r="I46" s="3"/>
      <c r="J46" s="48">
        <f>(J47+J48+J49+J50+J51+J52+J53+J54+J55+J56+J57+J59+J58)/13</f>
        <v>105.42175066312997</v>
      </c>
      <c r="K46" s="49">
        <f>J46/E46</f>
        <v>1.0576558891701293</v>
      </c>
      <c r="L46" s="5" t="s">
        <v>4</v>
      </c>
    </row>
    <row r="47" spans="1:12" ht="68.25" customHeight="1">
      <c r="A47" s="136"/>
      <c r="B47" s="31" t="s">
        <v>21</v>
      </c>
      <c r="C47" s="3">
        <v>405.55</v>
      </c>
      <c r="D47" s="3">
        <v>403.36</v>
      </c>
      <c r="E47" s="3">
        <f>D47/C47*100</f>
        <v>99.4599926026384</v>
      </c>
      <c r="F47" s="22" t="s">
        <v>144</v>
      </c>
      <c r="G47" s="31" t="s">
        <v>0</v>
      </c>
      <c r="H47" s="55">
        <v>2016</v>
      </c>
      <c r="I47" s="55">
        <v>2016</v>
      </c>
      <c r="J47" s="3">
        <f aca="true" t="shared" si="4" ref="J47:J57">I47/H47*100</f>
        <v>100</v>
      </c>
      <c r="K47" s="10"/>
      <c r="L47" s="4"/>
    </row>
    <row r="48" spans="1:12" ht="72">
      <c r="A48" s="136"/>
      <c r="B48" s="31" t="s">
        <v>10</v>
      </c>
      <c r="C48" s="3">
        <v>268.1</v>
      </c>
      <c r="D48" s="3">
        <v>268.1</v>
      </c>
      <c r="E48" s="3">
        <f>D48/C48*100</f>
        <v>100</v>
      </c>
      <c r="F48" s="22" t="s">
        <v>137</v>
      </c>
      <c r="G48" s="31" t="s">
        <v>5</v>
      </c>
      <c r="H48" s="50">
        <v>0.1</v>
      </c>
      <c r="I48" s="50">
        <v>0.1</v>
      </c>
      <c r="J48" s="3">
        <f t="shared" si="4"/>
        <v>100</v>
      </c>
      <c r="K48" s="10"/>
      <c r="L48" s="4"/>
    </row>
    <row r="49" spans="1:12" ht="75.75" customHeight="1">
      <c r="A49" s="136"/>
      <c r="B49" s="31"/>
      <c r="C49" s="3"/>
      <c r="D49" s="3"/>
      <c r="E49" s="43"/>
      <c r="F49" s="22" t="s">
        <v>138</v>
      </c>
      <c r="G49" s="31" t="s">
        <v>5</v>
      </c>
      <c r="H49" s="55">
        <v>20</v>
      </c>
      <c r="I49" s="55">
        <v>20</v>
      </c>
      <c r="J49" s="3">
        <f t="shared" si="4"/>
        <v>100</v>
      </c>
      <c r="K49" s="10"/>
      <c r="L49" s="4"/>
    </row>
    <row r="50" spans="1:12" ht="50.25" customHeight="1">
      <c r="A50" s="136"/>
      <c r="B50" s="31"/>
      <c r="C50" s="3"/>
      <c r="D50" s="3"/>
      <c r="E50" s="43"/>
      <c r="F50" s="22" t="s">
        <v>139</v>
      </c>
      <c r="G50" s="31" t="s">
        <v>1</v>
      </c>
      <c r="H50" s="55">
        <v>2</v>
      </c>
      <c r="I50" s="55">
        <v>3</v>
      </c>
      <c r="J50" s="3">
        <f t="shared" si="4"/>
        <v>150</v>
      </c>
      <c r="K50" s="10"/>
      <c r="L50" s="5"/>
    </row>
    <row r="51" spans="1:12" ht="72">
      <c r="A51" s="136"/>
      <c r="B51" s="31"/>
      <c r="C51" s="3"/>
      <c r="D51" s="3"/>
      <c r="E51" s="43"/>
      <c r="F51" s="22" t="s">
        <v>140</v>
      </c>
      <c r="G51" s="31" t="s">
        <v>0</v>
      </c>
      <c r="H51" s="55">
        <v>2289</v>
      </c>
      <c r="I51" s="55">
        <v>2289</v>
      </c>
      <c r="J51" s="3">
        <f t="shared" si="4"/>
        <v>100</v>
      </c>
      <c r="K51" s="10"/>
      <c r="L51" s="4"/>
    </row>
    <row r="52" spans="1:12" ht="39" customHeight="1">
      <c r="A52" s="136"/>
      <c r="B52" s="10"/>
      <c r="C52" s="3"/>
      <c r="D52" s="51"/>
      <c r="E52" s="10"/>
      <c r="F52" s="22" t="s">
        <v>96</v>
      </c>
      <c r="G52" s="31" t="s">
        <v>1</v>
      </c>
      <c r="H52" s="55">
        <v>32</v>
      </c>
      <c r="I52" s="55">
        <v>32</v>
      </c>
      <c r="J52" s="3">
        <f t="shared" si="4"/>
        <v>100</v>
      </c>
      <c r="K52" s="10"/>
      <c r="L52" s="4"/>
    </row>
    <row r="53" spans="1:12" ht="70.5" customHeight="1">
      <c r="A53" s="10"/>
      <c r="B53" s="10"/>
      <c r="C53" s="10"/>
      <c r="D53" s="10"/>
      <c r="E53" s="10"/>
      <c r="F53" s="52" t="s">
        <v>141</v>
      </c>
      <c r="G53" s="31" t="s">
        <v>0</v>
      </c>
      <c r="H53" s="55">
        <v>185</v>
      </c>
      <c r="I53" s="55">
        <v>185</v>
      </c>
      <c r="J53" s="50">
        <f t="shared" si="4"/>
        <v>100</v>
      </c>
      <c r="K53" s="50"/>
      <c r="L53" s="4"/>
    </row>
    <row r="54" spans="1:13" ht="64.5" customHeight="1">
      <c r="A54" s="10"/>
      <c r="B54" s="10"/>
      <c r="C54" s="10"/>
      <c r="D54" s="10"/>
      <c r="E54" s="10"/>
      <c r="F54" s="52" t="s">
        <v>142</v>
      </c>
      <c r="G54" s="31" t="s">
        <v>1</v>
      </c>
      <c r="H54" s="55">
        <v>10</v>
      </c>
      <c r="I54" s="55">
        <v>11</v>
      </c>
      <c r="J54" s="50">
        <f t="shared" si="4"/>
        <v>110.00000000000001</v>
      </c>
      <c r="K54" s="50"/>
      <c r="L54" s="4"/>
      <c r="M54" s="13"/>
    </row>
    <row r="55" spans="1:13" ht="73.5" customHeight="1">
      <c r="A55" s="10"/>
      <c r="B55" s="10"/>
      <c r="C55" s="10"/>
      <c r="D55" s="10"/>
      <c r="E55" s="10"/>
      <c r="F55" s="52" t="s">
        <v>143</v>
      </c>
      <c r="G55" s="31" t="s">
        <v>0</v>
      </c>
      <c r="H55" s="55">
        <v>174</v>
      </c>
      <c r="I55" s="55">
        <v>176</v>
      </c>
      <c r="J55" s="50">
        <f t="shared" si="4"/>
        <v>101.14942528735634</v>
      </c>
      <c r="K55" s="50"/>
      <c r="L55" s="4"/>
      <c r="M55" s="13"/>
    </row>
    <row r="56" spans="1:13" ht="59.25" customHeight="1">
      <c r="A56" s="10"/>
      <c r="B56" s="10"/>
      <c r="C56" s="10"/>
      <c r="D56" s="10"/>
      <c r="E56" s="10"/>
      <c r="F56" s="52" t="s">
        <v>145</v>
      </c>
      <c r="G56" s="31" t="s">
        <v>1</v>
      </c>
      <c r="H56" s="55">
        <v>1</v>
      </c>
      <c r="I56" s="55">
        <v>1</v>
      </c>
      <c r="J56" s="50">
        <f t="shared" si="4"/>
        <v>100</v>
      </c>
      <c r="K56" s="50"/>
      <c r="L56" s="4"/>
      <c r="M56" s="13"/>
    </row>
    <row r="57" spans="1:13" ht="30.75" customHeight="1">
      <c r="A57" s="10"/>
      <c r="B57" s="10"/>
      <c r="C57" s="10"/>
      <c r="D57" s="10"/>
      <c r="E57" s="10"/>
      <c r="F57" s="52" t="s">
        <v>146</v>
      </c>
      <c r="G57" s="31" t="s">
        <v>0</v>
      </c>
      <c r="H57" s="55">
        <v>75</v>
      </c>
      <c r="I57" s="55">
        <v>82</v>
      </c>
      <c r="J57" s="50">
        <f t="shared" si="4"/>
        <v>109.33333333333333</v>
      </c>
      <c r="K57" s="50"/>
      <c r="L57" s="4"/>
      <c r="M57" s="13"/>
    </row>
    <row r="58" spans="1:13" ht="62.25" customHeight="1">
      <c r="A58" s="10"/>
      <c r="B58" s="10"/>
      <c r="C58" s="10"/>
      <c r="D58" s="10"/>
      <c r="E58" s="10"/>
      <c r="F58" s="52" t="s">
        <v>147</v>
      </c>
      <c r="G58" s="31" t="s">
        <v>0</v>
      </c>
      <c r="H58" s="55">
        <v>2822</v>
      </c>
      <c r="I58" s="55">
        <v>2822</v>
      </c>
      <c r="J58" s="50">
        <f>I58/H58*100</f>
        <v>100</v>
      </c>
      <c r="K58" s="50"/>
      <c r="L58" s="5"/>
      <c r="M58" s="13"/>
    </row>
    <row r="59" spans="1:12" ht="99" customHeight="1">
      <c r="A59" s="10"/>
      <c r="B59" s="10"/>
      <c r="C59" s="10"/>
      <c r="D59" s="10"/>
      <c r="E59" s="10"/>
      <c r="F59" s="53" t="s">
        <v>267</v>
      </c>
      <c r="G59" s="31" t="s">
        <v>0</v>
      </c>
      <c r="H59" s="55">
        <v>2</v>
      </c>
      <c r="I59" s="55">
        <v>2</v>
      </c>
      <c r="J59" s="50">
        <f>I59/H59*100</f>
        <v>100</v>
      </c>
      <c r="K59" s="50"/>
      <c r="L59" s="5"/>
    </row>
    <row r="60" spans="1:12" ht="26.25" customHeight="1">
      <c r="A60" s="138" t="s">
        <v>25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40"/>
    </row>
    <row r="61" spans="1:12" ht="36" customHeight="1">
      <c r="A61" s="134" t="s">
        <v>148</v>
      </c>
      <c r="B61" s="48" t="s">
        <v>2</v>
      </c>
      <c r="C61" s="38">
        <f>C62</f>
        <v>8789.8</v>
      </c>
      <c r="D61" s="38">
        <f>D62</f>
        <v>8567.5</v>
      </c>
      <c r="E61" s="38">
        <f>+D61/C61*100</f>
        <v>97.47093221688776</v>
      </c>
      <c r="F61" s="48" t="s">
        <v>2</v>
      </c>
      <c r="G61" s="5"/>
      <c r="H61" s="54"/>
      <c r="I61" s="36"/>
      <c r="J61" s="48">
        <v>100</v>
      </c>
      <c r="K61" s="49">
        <f>J61/E61</f>
        <v>1.0259468923256492</v>
      </c>
      <c r="L61" s="5" t="s">
        <v>22</v>
      </c>
    </row>
    <row r="62" spans="1:12" ht="33.75" customHeight="1">
      <c r="A62" s="135"/>
      <c r="B62" s="31" t="s">
        <v>21</v>
      </c>
      <c r="C62" s="3">
        <v>8789.8</v>
      </c>
      <c r="D62" s="3">
        <v>8567.5</v>
      </c>
      <c r="E62" s="3">
        <f>D62/C62*100</f>
        <v>97.47093221688776</v>
      </c>
      <c r="F62" s="22" t="s">
        <v>149</v>
      </c>
      <c r="G62" s="31" t="s">
        <v>7</v>
      </c>
      <c r="H62" s="31">
        <v>0</v>
      </c>
      <c r="I62" s="31">
        <v>0</v>
      </c>
      <c r="J62" s="3"/>
      <c r="K62" s="31"/>
      <c r="L62" s="5"/>
    </row>
    <row r="63" spans="1:12" ht="42.75" customHeight="1">
      <c r="A63" s="137"/>
      <c r="B63" s="31"/>
      <c r="C63" s="3"/>
      <c r="D63" s="3"/>
      <c r="E63" s="3"/>
      <c r="F63" s="22" t="s">
        <v>150</v>
      </c>
      <c r="G63" s="4" t="s">
        <v>7</v>
      </c>
      <c r="H63" s="55">
        <v>119</v>
      </c>
      <c r="I63" s="31">
        <v>119</v>
      </c>
      <c r="J63" s="3">
        <f>(I63/H63)*100</f>
        <v>100</v>
      </c>
      <c r="K63" s="31"/>
      <c r="L63" s="4"/>
    </row>
    <row r="64" spans="1:12" ht="25.5" customHeight="1">
      <c r="A64" s="134" t="s">
        <v>290</v>
      </c>
      <c r="B64" s="48" t="s">
        <v>2</v>
      </c>
      <c r="C64" s="38">
        <f>C65+C66</f>
        <v>44272.202</v>
      </c>
      <c r="D64" s="38">
        <f>D65+D66</f>
        <v>42230.815</v>
      </c>
      <c r="E64" s="38">
        <f>+D64/C64*100</f>
        <v>95.38900956406009</v>
      </c>
      <c r="F64" s="48" t="s">
        <v>2</v>
      </c>
      <c r="G64" s="5"/>
      <c r="H64" s="54"/>
      <c r="I64" s="36"/>
      <c r="J64" s="48">
        <f>(J65+J66+J67+J68+J70+J69)/6</f>
        <v>100</v>
      </c>
      <c r="K64" s="49">
        <f>J64/E64</f>
        <v>1.0483388018914623</v>
      </c>
      <c r="L64" s="5" t="s">
        <v>22</v>
      </c>
    </row>
    <row r="65" spans="1:12" ht="18.75" customHeight="1">
      <c r="A65" s="135"/>
      <c r="B65" s="31" t="s">
        <v>21</v>
      </c>
      <c r="C65" s="3">
        <v>21501.602</v>
      </c>
      <c r="D65" s="3">
        <v>21280.802</v>
      </c>
      <c r="E65" s="3">
        <f>D65/C65*100</f>
        <v>98.97309977182167</v>
      </c>
      <c r="F65" s="56" t="s">
        <v>75</v>
      </c>
      <c r="G65" s="31" t="s">
        <v>7</v>
      </c>
      <c r="H65" s="31">
        <v>18</v>
      </c>
      <c r="I65" s="31">
        <v>18</v>
      </c>
      <c r="J65" s="3">
        <f aca="true" t="shared" si="5" ref="J65:J70">I65/H65*100</f>
        <v>100</v>
      </c>
      <c r="K65" s="31"/>
      <c r="L65" s="4"/>
    </row>
    <row r="66" spans="1:12" ht="24.75" customHeight="1">
      <c r="A66" s="135"/>
      <c r="B66" s="3" t="s">
        <v>10</v>
      </c>
      <c r="C66" s="3">
        <v>22770.6</v>
      </c>
      <c r="D66" s="3">
        <v>20950.013</v>
      </c>
      <c r="E66" s="3">
        <f>D66/C66*100</f>
        <v>92.00465951709661</v>
      </c>
      <c r="F66" s="22" t="s">
        <v>102</v>
      </c>
      <c r="G66" s="31" t="s">
        <v>77</v>
      </c>
      <c r="H66" s="31">
        <v>2207.98</v>
      </c>
      <c r="I66" s="31">
        <v>2207.98</v>
      </c>
      <c r="J66" s="3">
        <f t="shared" si="5"/>
        <v>100</v>
      </c>
      <c r="K66" s="31"/>
      <c r="L66" s="5"/>
    </row>
    <row r="67" spans="1:12" ht="19.5" customHeight="1">
      <c r="A67" s="135"/>
      <c r="B67" s="31"/>
      <c r="C67" s="3"/>
      <c r="D67" s="3"/>
      <c r="E67" s="3"/>
      <c r="F67" s="22" t="s">
        <v>103</v>
      </c>
      <c r="G67" s="31" t="s">
        <v>77</v>
      </c>
      <c r="H67" s="31">
        <v>24000</v>
      </c>
      <c r="I67" s="31">
        <v>24000</v>
      </c>
      <c r="J67" s="3">
        <f t="shared" si="5"/>
        <v>100</v>
      </c>
      <c r="K67" s="31"/>
      <c r="L67" s="4"/>
    </row>
    <row r="68" spans="1:12" ht="38.25" customHeight="1">
      <c r="A68" s="135"/>
      <c r="B68" s="10"/>
      <c r="C68" s="31"/>
      <c r="D68" s="31"/>
      <c r="E68" s="57"/>
      <c r="F68" s="22" t="s">
        <v>151</v>
      </c>
      <c r="G68" s="31" t="s">
        <v>78</v>
      </c>
      <c r="H68" s="31">
        <v>5.7</v>
      </c>
      <c r="I68" s="31">
        <v>5.7</v>
      </c>
      <c r="J68" s="3">
        <f t="shared" si="5"/>
        <v>100</v>
      </c>
      <c r="K68" s="31"/>
      <c r="L68" s="4"/>
    </row>
    <row r="69" spans="1:12" ht="38.25" customHeight="1">
      <c r="A69" s="135"/>
      <c r="B69" s="10"/>
      <c r="C69" s="31"/>
      <c r="D69" s="31"/>
      <c r="E69" s="57"/>
      <c r="F69" s="22" t="s">
        <v>291</v>
      </c>
      <c r="G69" s="31" t="s">
        <v>78</v>
      </c>
      <c r="H69" s="31">
        <v>0.358</v>
      </c>
      <c r="I69" s="31">
        <v>0.358</v>
      </c>
      <c r="J69" s="3">
        <f t="shared" si="5"/>
        <v>100</v>
      </c>
      <c r="K69" s="31"/>
      <c r="L69" s="4"/>
    </row>
    <row r="70" spans="1:12" ht="16.5" customHeight="1">
      <c r="A70" s="135"/>
      <c r="B70" s="10"/>
      <c r="C70" s="31"/>
      <c r="D70" s="31"/>
      <c r="E70" s="57"/>
      <c r="F70" s="22" t="s">
        <v>292</v>
      </c>
      <c r="G70" s="31" t="s">
        <v>78</v>
      </c>
      <c r="H70" s="31">
        <v>0.60202</v>
      </c>
      <c r="I70" s="31">
        <v>0.60202</v>
      </c>
      <c r="J70" s="3">
        <f t="shared" si="5"/>
        <v>100</v>
      </c>
      <c r="K70" s="31"/>
      <c r="L70" s="4"/>
    </row>
    <row r="71" spans="1:12" ht="22.5" customHeight="1">
      <c r="A71" s="136" t="s">
        <v>111</v>
      </c>
      <c r="B71" s="48" t="s">
        <v>2</v>
      </c>
      <c r="C71" s="38">
        <f>SUM(C72:C75)</f>
        <v>40739.02</v>
      </c>
      <c r="D71" s="38">
        <f>SUM(D72:D75)</f>
        <v>39923.69</v>
      </c>
      <c r="E71" s="38">
        <f>D71/C71*100</f>
        <v>97.99865092483817</v>
      </c>
      <c r="F71" s="48" t="s">
        <v>2</v>
      </c>
      <c r="G71" s="5"/>
      <c r="H71" s="54"/>
      <c r="I71" s="36"/>
      <c r="J71" s="48">
        <f>SUM(J72:J78)/7</f>
        <v>100</v>
      </c>
      <c r="K71" s="49">
        <f>J71/E71</f>
        <v>1.0204222104720277</v>
      </c>
      <c r="L71" s="5" t="s">
        <v>22</v>
      </c>
    </row>
    <row r="72" spans="1:12" ht="27" customHeight="1">
      <c r="A72" s="136"/>
      <c r="B72" s="94" t="s">
        <v>21</v>
      </c>
      <c r="C72" s="94">
        <v>3551.92</v>
      </c>
      <c r="D72" s="94">
        <v>3161.68</v>
      </c>
      <c r="E72" s="95">
        <f>D72/C72*100</f>
        <v>89.013266064551</v>
      </c>
      <c r="F72" s="58" t="s">
        <v>112</v>
      </c>
      <c r="G72" s="4" t="s">
        <v>113</v>
      </c>
      <c r="H72" s="3">
        <v>2.83</v>
      </c>
      <c r="I72" s="31">
        <v>2.83</v>
      </c>
      <c r="J72" s="3">
        <f>I72/H72*100</f>
        <v>100</v>
      </c>
      <c r="K72" s="43"/>
      <c r="L72" s="4"/>
    </row>
    <row r="73" spans="1:12" ht="27" customHeight="1">
      <c r="A73" s="143"/>
      <c r="B73" s="3" t="s">
        <v>10</v>
      </c>
      <c r="C73" s="3">
        <v>33804.56</v>
      </c>
      <c r="D73" s="3">
        <v>33379.47</v>
      </c>
      <c r="E73" s="38">
        <f>D73/C73*100</f>
        <v>98.74250692805941</v>
      </c>
      <c r="F73" s="23" t="s">
        <v>114</v>
      </c>
      <c r="G73" s="96" t="s">
        <v>78</v>
      </c>
      <c r="H73" s="59">
        <v>7.543</v>
      </c>
      <c r="I73" s="59">
        <v>7.543</v>
      </c>
      <c r="J73" s="94">
        <v>100</v>
      </c>
      <c r="K73" s="31"/>
      <c r="L73" s="4"/>
    </row>
    <row r="74" spans="1:12" ht="26.25" customHeight="1">
      <c r="A74" s="143"/>
      <c r="B74" s="3" t="s">
        <v>9</v>
      </c>
      <c r="C74" s="3">
        <v>231.03</v>
      </c>
      <c r="D74" s="3">
        <v>231.03</v>
      </c>
      <c r="E74" s="38">
        <f>D74/C74*100</f>
        <v>100</v>
      </c>
      <c r="F74" s="22" t="s">
        <v>115</v>
      </c>
      <c r="G74" s="31" t="s">
        <v>78</v>
      </c>
      <c r="H74" s="31">
        <v>8.162</v>
      </c>
      <c r="I74" s="31">
        <v>8.162</v>
      </c>
      <c r="J74" s="3">
        <f>(I74/H74)*100</f>
        <v>100</v>
      </c>
      <c r="K74" s="31"/>
      <c r="L74" s="4"/>
    </row>
    <row r="75" spans="1:12" ht="27" customHeight="1">
      <c r="A75" s="143"/>
      <c r="B75" s="3" t="s">
        <v>206</v>
      </c>
      <c r="C75" s="3">
        <v>3151.51</v>
      </c>
      <c r="D75" s="3">
        <v>3151.51</v>
      </c>
      <c r="E75" s="38">
        <f>D75/C75*100</f>
        <v>100</v>
      </c>
      <c r="F75" s="22" t="s">
        <v>116</v>
      </c>
      <c r="G75" s="31" t="s">
        <v>70</v>
      </c>
      <c r="H75" s="31">
        <v>2</v>
      </c>
      <c r="I75" s="31">
        <v>2</v>
      </c>
      <c r="J75" s="3">
        <f>(I75/H75)*100</f>
        <v>100</v>
      </c>
      <c r="K75" s="31"/>
      <c r="L75" s="5"/>
    </row>
    <row r="76" spans="1:12" ht="19.5" customHeight="1">
      <c r="A76" s="143"/>
      <c r="B76" s="10"/>
      <c r="C76" s="57"/>
      <c r="D76" s="57"/>
      <c r="E76" s="10"/>
      <c r="F76" s="22" t="s">
        <v>117</v>
      </c>
      <c r="G76" s="31" t="s">
        <v>119</v>
      </c>
      <c r="H76" s="31">
        <v>5.8</v>
      </c>
      <c r="I76" s="31">
        <v>5.8</v>
      </c>
      <c r="J76" s="3">
        <f>(I76/H76)*100</f>
        <v>100</v>
      </c>
      <c r="K76" s="31"/>
      <c r="L76" s="4"/>
    </row>
    <row r="77" spans="1:12" ht="26.25" customHeight="1">
      <c r="A77" s="143"/>
      <c r="B77" s="10"/>
      <c r="C77" s="3"/>
      <c r="D77" s="3"/>
      <c r="E77" s="57"/>
      <c r="F77" s="22" t="s">
        <v>118</v>
      </c>
      <c r="G77" s="31" t="s">
        <v>77</v>
      </c>
      <c r="H77" s="31">
        <v>25.82</v>
      </c>
      <c r="I77" s="31">
        <v>25.82</v>
      </c>
      <c r="J77" s="3">
        <f>(I77/H77)*100</f>
        <v>100</v>
      </c>
      <c r="K77" s="31"/>
      <c r="L77" s="38"/>
    </row>
    <row r="78" spans="1:12" ht="26.25" customHeight="1">
      <c r="A78" s="122"/>
      <c r="B78" s="10"/>
      <c r="C78" s="3"/>
      <c r="D78" s="3"/>
      <c r="E78" s="57"/>
      <c r="F78" s="22" t="s">
        <v>200</v>
      </c>
      <c r="G78" s="31" t="s">
        <v>173</v>
      </c>
      <c r="H78" s="31">
        <v>242</v>
      </c>
      <c r="I78" s="31">
        <v>242</v>
      </c>
      <c r="J78" s="3">
        <f>(I78/H78)*100</f>
        <v>100</v>
      </c>
      <c r="K78" s="31"/>
      <c r="L78" s="38"/>
    </row>
    <row r="79" spans="1:12" ht="24.75" customHeight="1">
      <c r="A79" s="134" t="s">
        <v>95</v>
      </c>
      <c r="B79" s="48" t="s">
        <v>2</v>
      </c>
      <c r="C79" s="38">
        <f>SUM(C80:C81)</f>
        <v>35851.92</v>
      </c>
      <c r="D79" s="38">
        <f>SUM(D80:D81)</f>
        <v>35075.21</v>
      </c>
      <c r="E79" s="38">
        <f>D79/C79*100</f>
        <v>97.83356093620648</v>
      </c>
      <c r="F79" s="48" t="s">
        <v>2</v>
      </c>
      <c r="G79" s="31"/>
      <c r="H79" s="31"/>
      <c r="I79" s="31"/>
      <c r="J79" s="48">
        <f>(J80+J81+J82)/3</f>
        <v>100</v>
      </c>
      <c r="K79" s="49">
        <f>J79/E79</f>
        <v>1.0221441297144052</v>
      </c>
      <c r="L79" s="38" t="s">
        <v>22</v>
      </c>
    </row>
    <row r="80" spans="1:12" ht="26.25" customHeight="1">
      <c r="A80" s="135"/>
      <c r="B80" s="3" t="s">
        <v>21</v>
      </c>
      <c r="C80" s="3">
        <v>2851.92</v>
      </c>
      <c r="D80" s="3">
        <v>2500.3</v>
      </c>
      <c r="E80" s="42">
        <f>D80/C80*100</f>
        <v>87.67076215321609</v>
      </c>
      <c r="F80" s="22" t="s">
        <v>121</v>
      </c>
      <c r="G80" s="31" t="s">
        <v>78</v>
      </c>
      <c r="H80" s="31">
        <v>7.543</v>
      </c>
      <c r="I80" s="31">
        <v>7.543</v>
      </c>
      <c r="J80" s="3">
        <f>(I80/H80)*100</f>
        <v>100</v>
      </c>
      <c r="K80" s="31"/>
      <c r="L80" s="42"/>
    </row>
    <row r="81" spans="1:12" ht="27" customHeight="1">
      <c r="A81" s="135"/>
      <c r="B81" s="3" t="s">
        <v>10</v>
      </c>
      <c r="C81" s="3">
        <v>33000</v>
      </c>
      <c r="D81" s="3">
        <v>32574.91</v>
      </c>
      <c r="E81" s="42">
        <f>D81/C81*100</f>
        <v>98.71184848484849</v>
      </c>
      <c r="F81" s="22" t="s">
        <v>120</v>
      </c>
      <c r="G81" s="31" t="s">
        <v>1</v>
      </c>
      <c r="H81" s="31">
        <v>8.162</v>
      </c>
      <c r="I81" s="31">
        <v>8.162</v>
      </c>
      <c r="J81" s="3">
        <f>(I81/H81)*100</f>
        <v>100</v>
      </c>
      <c r="K81" s="31"/>
      <c r="L81" s="42"/>
    </row>
    <row r="82" spans="1:12" ht="27" customHeight="1">
      <c r="A82" s="123"/>
      <c r="B82" s="78"/>
      <c r="C82" s="78"/>
      <c r="D82" s="78"/>
      <c r="E82" s="80"/>
      <c r="F82" s="22" t="s">
        <v>201</v>
      </c>
      <c r="G82" s="31" t="s">
        <v>173</v>
      </c>
      <c r="H82" s="31">
        <v>242</v>
      </c>
      <c r="I82" s="31">
        <v>242</v>
      </c>
      <c r="J82" s="3">
        <f>(I82/H82)*100</f>
        <v>100</v>
      </c>
      <c r="K82" s="31"/>
      <c r="L82" s="42"/>
    </row>
    <row r="83" spans="1:12" ht="26.25" customHeight="1">
      <c r="A83" s="134" t="s">
        <v>94</v>
      </c>
      <c r="B83" s="48" t="s">
        <v>2</v>
      </c>
      <c r="C83" s="38">
        <f>C84+C85+C86+C87</f>
        <v>4887.1</v>
      </c>
      <c r="D83" s="38">
        <f>D84+D85+D86+D87</f>
        <v>4848.47</v>
      </c>
      <c r="E83" s="38">
        <f>D83/C83*100</f>
        <v>99.20955167686357</v>
      </c>
      <c r="F83" s="48" t="s">
        <v>2</v>
      </c>
      <c r="G83" s="31"/>
      <c r="H83" s="31"/>
      <c r="I83" s="31"/>
      <c r="J83" s="48">
        <f>J84/1</f>
        <v>100</v>
      </c>
      <c r="K83" s="49">
        <f>J83/E83</f>
        <v>1.0079674619003522</v>
      </c>
      <c r="L83" s="38" t="s">
        <v>4</v>
      </c>
    </row>
    <row r="84" spans="1:12" ht="36" customHeight="1">
      <c r="A84" s="135"/>
      <c r="B84" s="3" t="s">
        <v>21</v>
      </c>
      <c r="C84" s="42">
        <v>700</v>
      </c>
      <c r="D84" s="42">
        <v>661.37</v>
      </c>
      <c r="E84" s="42">
        <f>+D84/C84*100</f>
        <v>94.48142857142857</v>
      </c>
      <c r="F84" s="22" t="s">
        <v>122</v>
      </c>
      <c r="G84" s="31" t="s">
        <v>1</v>
      </c>
      <c r="H84" s="31">
        <v>2</v>
      </c>
      <c r="I84" s="31">
        <v>2</v>
      </c>
      <c r="J84" s="3">
        <f>(I84/H84)*100</f>
        <v>100</v>
      </c>
      <c r="K84" s="31"/>
      <c r="L84" s="97"/>
    </row>
    <row r="85" spans="1:12" ht="36" customHeight="1">
      <c r="A85" s="74"/>
      <c r="B85" s="3" t="s">
        <v>9</v>
      </c>
      <c r="C85" s="42">
        <v>231.03</v>
      </c>
      <c r="D85" s="42">
        <v>231.03</v>
      </c>
      <c r="E85" s="42">
        <f>+D85/C85*100</f>
        <v>100</v>
      </c>
      <c r="F85" s="22"/>
      <c r="G85" s="31"/>
      <c r="H85" s="31"/>
      <c r="I85" s="31"/>
      <c r="J85" s="3"/>
      <c r="K85" s="31"/>
      <c r="L85" s="97"/>
    </row>
    <row r="86" spans="1:12" ht="36" customHeight="1">
      <c r="A86" s="74"/>
      <c r="B86" s="3" t="s">
        <v>10</v>
      </c>
      <c r="C86" s="3">
        <v>804.56</v>
      </c>
      <c r="D86" s="3">
        <v>804.56</v>
      </c>
      <c r="E86" s="42">
        <f>D86/C86*100</f>
        <v>100</v>
      </c>
      <c r="F86" s="22"/>
      <c r="G86" s="31"/>
      <c r="H86" s="31"/>
      <c r="I86" s="31"/>
      <c r="J86" s="3"/>
      <c r="K86" s="31"/>
      <c r="L86" s="97"/>
    </row>
    <row r="87" spans="1:12" ht="36" customHeight="1">
      <c r="A87" s="74"/>
      <c r="B87" s="3" t="s">
        <v>206</v>
      </c>
      <c r="C87" s="3">
        <v>3151.51</v>
      </c>
      <c r="D87" s="3">
        <v>3151.51</v>
      </c>
      <c r="E87" s="42">
        <f>D87/C87*100</f>
        <v>100</v>
      </c>
      <c r="F87" s="22"/>
      <c r="G87" s="31"/>
      <c r="H87" s="31"/>
      <c r="I87" s="31"/>
      <c r="J87" s="3"/>
      <c r="K87" s="31"/>
      <c r="L87" s="97"/>
    </row>
    <row r="88" spans="1:12" ht="29.25" customHeight="1">
      <c r="A88" s="134" t="s">
        <v>123</v>
      </c>
      <c r="B88" s="48" t="s">
        <v>2</v>
      </c>
      <c r="C88" s="38">
        <f>C89+C90+C91</f>
        <v>0</v>
      </c>
      <c r="D88" s="38">
        <f>D89+D90+D91</f>
        <v>0</v>
      </c>
      <c r="E88" s="38" t="s">
        <v>293</v>
      </c>
      <c r="F88" s="48" t="s">
        <v>2</v>
      </c>
      <c r="G88" s="31"/>
      <c r="H88" s="31"/>
      <c r="I88" s="31"/>
      <c r="J88" s="48">
        <f>(J89+J90+J91)/3</f>
        <v>100</v>
      </c>
      <c r="K88" s="38" t="s">
        <v>293</v>
      </c>
      <c r="L88" s="38" t="s">
        <v>4</v>
      </c>
    </row>
    <row r="89" spans="1:12" ht="27" customHeight="1">
      <c r="A89" s="135"/>
      <c r="B89" s="3" t="s">
        <v>21</v>
      </c>
      <c r="C89" s="42">
        <v>0</v>
      </c>
      <c r="D89" s="42">
        <v>0</v>
      </c>
      <c r="E89" s="42" t="s">
        <v>293</v>
      </c>
      <c r="F89" s="22" t="s">
        <v>112</v>
      </c>
      <c r="G89" s="31" t="s">
        <v>113</v>
      </c>
      <c r="H89" s="31">
        <v>2.83</v>
      </c>
      <c r="I89" s="31">
        <v>2.83</v>
      </c>
      <c r="J89" s="3">
        <f>I89/H89*100</f>
        <v>100</v>
      </c>
      <c r="K89" s="31"/>
      <c r="L89" s="42"/>
    </row>
    <row r="90" spans="1:12" ht="18.75" customHeight="1">
      <c r="A90" s="135"/>
      <c r="B90" s="3"/>
      <c r="C90" s="3"/>
      <c r="D90" s="3"/>
      <c r="E90" s="42"/>
      <c r="F90" s="22" t="s">
        <v>124</v>
      </c>
      <c r="G90" s="31" t="s">
        <v>119</v>
      </c>
      <c r="H90" s="31">
        <v>5.8</v>
      </c>
      <c r="I90" s="31">
        <v>5.8</v>
      </c>
      <c r="J90" s="3">
        <f>(I90/H90)*100</f>
        <v>100</v>
      </c>
      <c r="K90" s="31"/>
      <c r="L90" s="42"/>
    </row>
    <row r="91" spans="1:12" ht="27" customHeight="1">
      <c r="A91" s="137"/>
      <c r="B91" s="3"/>
      <c r="C91" s="3"/>
      <c r="D91" s="3"/>
      <c r="E91" s="42"/>
      <c r="F91" s="22" t="s">
        <v>125</v>
      </c>
      <c r="G91" s="31" t="s">
        <v>77</v>
      </c>
      <c r="H91" s="31">
        <v>25.82</v>
      </c>
      <c r="I91" s="31">
        <v>25.82</v>
      </c>
      <c r="J91" s="3">
        <f>(I91/H91)*100</f>
        <v>100</v>
      </c>
      <c r="K91" s="31"/>
      <c r="L91" s="42"/>
    </row>
    <row r="92" spans="1:12" ht="27.75" customHeight="1">
      <c r="A92" s="134" t="s">
        <v>105</v>
      </c>
      <c r="B92" s="48" t="s">
        <v>2</v>
      </c>
      <c r="C92" s="38">
        <f>C93</f>
        <v>2260.36</v>
      </c>
      <c r="D92" s="38">
        <f>D93</f>
        <v>2260.36</v>
      </c>
      <c r="E92" s="38">
        <f>+D92/C92*100</f>
        <v>100</v>
      </c>
      <c r="F92" s="48" t="s">
        <v>2</v>
      </c>
      <c r="G92" s="5"/>
      <c r="H92" s="48"/>
      <c r="I92" s="48"/>
      <c r="J92" s="48">
        <f>(J93+J94)/2</f>
        <v>100</v>
      </c>
      <c r="K92" s="48">
        <f>J92/E92</f>
        <v>1</v>
      </c>
      <c r="L92" s="5" t="s">
        <v>4</v>
      </c>
    </row>
    <row r="93" spans="1:12" ht="27" customHeight="1">
      <c r="A93" s="159"/>
      <c r="B93" s="31" t="s">
        <v>21</v>
      </c>
      <c r="C93" s="3">
        <v>2260.36</v>
      </c>
      <c r="D93" s="3">
        <v>2260.36</v>
      </c>
      <c r="E93" s="3">
        <f>D93/C93*100</f>
        <v>100</v>
      </c>
      <c r="F93" s="22" t="s">
        <v>107</v>
      </c>
      <c r="G93" s="31" t="s">
        <v>5</v>
      </c>
      <c r="H93" s="3">
        <v>67</v>
      </c>
      <c r="I93" s="3">
        <v>67</v>
      </c>
      <c r="J93" s="3">
        <f>I93/H93*100</f>
        <v>100</v>
      </c>
      <c r="K93" s="3"/>
      <c r="L93" s="42"/>
    </row>
    <row r="94" spans="1:12" ht="27" customHeight="1">
      <c r="A94" s="159"/>
      <c r="B94" s="31"/>
      <c r="C94" s="43"/>
      <c r="D94" s="43"/>
      <c r="E94" s="3"/>
      <c r="F94" s="22" t="s">
        <v>106</v>
      </c>
      <c r="G94" s="31" t="s">
        <v>30</v>
      </c>
      <c r="H94" s="3">
        <v>9591</v>
      </c>
      <c r="I94" s="3">
        <v>9591</v>
      </c>
      <c r="J94" s="3">
        <f>I94/H94*100</f>
        <v>100</v>
      </c>
      <c r="K94" s="3"/>
      <c r="L94" s="42"/>
    </row>
    <row r="95" spans="1:12" ht="22.5" customHeight="1">
      <c r="A95" s="160"/>
      <c r="B95" s="10"/>
      <c r="C95" s="31"/>
      <c r="D95" s="31"/>
      <c r="E95" s="57"/>
      <c r="F95" s="22" t="s">
        <v>71</v>
      </c>
      <c r="G95" s="31" t="s">
        <v>7</v>
      </c>
      <c r="H95" s="3">
        <v>0</v>
      </c>
      <c r="I95" s="3">
        <v>0</v>
      </c>
      <c r="J95" s="3">
        <v>0</v>
      </c>
      <c r="K95" s="3"/>
      <c r="L95" s="42"/>
    </row>
    <row r="96" spans="1:12" ht="19.5" customHeight="1">
      <c r="A96" s="136" t="s">
        <v>219</v>
      </c>
      <c r="B96" s="81" t="s">
        <v>2</v>
      </c>
      <c r="C96" s="82">
        <f>C97+C98</f>
        <v>29019.940000000002</v>
      </c>
      <c r="D96" s="82">
        <f>D97+D98</f>
        <v>28095.55</v>
      </c>
      <c r="E96" s="82">
        <f>+D96/C96*100</f>
        <v>96.81463848650272</v>
      </c>
      <c r="F96" s="124" t="s">
        <v>2</v>
      </c>
      <c r="G96" s="31"/>
      <c r="H96" s="3"/>
      <c r="I96" s="3"/>
      <c r="J96" s="48">
        <f>SUM(J97:J102)/6</f>
        <v>100.01611170784103</v>
      </c>
      <c r="K96" s="48">
        <f>J96/E96</f>
        <v>1.0330680697814583</v>
      </c>
      <c r="L96" s="5" t="s">
        <v>22</v>
      </c>
    </row>
    <row r="97" spans="1:12" ht="36">
      <c r="A97" s="136"/>
      <c r="B97" s="83" t="s">
        <v>21</v>
      </c>
      <c r="C97" s="84">
        <v>24383.24</v>
      </c>
      <c r="D97" s="84">
        <v>23483.25</v>
      </c>
      <c r="E97" s="84">
        <f>D97/C97*100</f>
        <v>96.30898108700893</v>
      </c>
      <c r="F97" s="125" t="s">
        <v>108</v>
      </c>
      <c r="G97" s="31" t="s">
        <v>5</v>
      </c>
      <c r="H97" s="50">
        <v>95</v>
      </c>
      <c r="I97" s="3">
        <v>98</v>
      </c>
      <c r="J97" s="3">
        <f aca="true" t="shared" si="6" ref="J97:J102">I97/H97*100</f>
        <v>103.15789473684211</v>
      </c>
      <c r="K97" s="3"/>
      <c r="L97" s="15"/>
    </row>
    <row r="98" spans="1:12" ht="75" customHeight="1">
      <c r="A98" s="136"/>
      <c r="B98" s="84" t="s">
        <v>10</v>
      </c>
      <c r="C98" s="126">
        <v>4636.7</v>
      </c>
      <c r="D98" s="126">
        <v>4612.3</v>
      </c>
      <c r="E98" s="84">
        <f>D98/C98*100</f>
        <v>99.47376366812605</v>
      </c>
      <c r="F98" s="127" t="s">
        <v>109</v>
      </c>
      <c r="G98" s="14" t="s">
        <v>5</v>
      </c>
      <c r="H98" s="50">
        <v>98</v>
      </c>
      <c r="I98" s="12">
        <v>95</v>
      </c>
      <c r="J98" s="12">
        <f t="shared" si="6"/>
        <v>96.93877551020408</v>
      </c>
      <c r="K98" s="12"/>
      <c r="L98" s="5"/>
    </row>
    <row r="99" spans="1:12" ht="36">
      <c r="A99" s="136"/>
      <c r="B99" s="83"/>
      <c r="C99" s="84"/>
      <c r="D99" s="84"/>
      <c r="E99" s="84"/>
      <c r="F99" s="125" t="s">
        <v>110</v>
      </c>
      <c r="G99" s="31" t="s">
        <v>5</v>
      </c>
      <c r="H99" s="55">
        <v>5</v>
      </c>
      <c r="I99" s="3">
        <v>5</v>
      </c>
      <c r="J99" s="3">
        <f t="shared" si="6"/>
        <v>100</v>
      </c>
      <c r="K99" s="3"/>
      <c r="L99" s="5"/>
    </row>
    <row r="100" spans="1:12" ht="36">
      <c r="A100" s="136"/>
      <c r="B100" s="83"/>
      <c r="C100" s="84"/>
      <c r="D100" s="84"/>
      <c r="E100" s="84"/>
      <c r="F100" s="125" t="s">
        <v>211</v>
      </c>
      <c r="G100" s="31" t="s">
        <v>1</v>
      </c>
      <c r="H100" s="55">
        <v>1</v>
      </c>
      <c r="I100" s="3">
        <v>1</v>
      </c>
      <c r="J100" s="3">
        <f t="shared" si="6"/>
        <v>100</v>
      </c>
      <c r="K100" s="3"/>
      <c r="L100" s="5"/>
    </row>
    <row r="101" spans="1:12" s="7" customFormat="1" ht="26.25" customHeight="1">
      <c r="A101" s="136"/>
      <c r="B101" s="83"/>
      <c r="C101" s="83"/>
      <c r="D101" s="128"/>
      <c r="E101" s="84"/>
      <c r="F101" s="125" t="s">
        <v>297</v>
      </c>
      <c r="G101" s="31" t="s">
        <v>1</v>
      </c>
      <c r="H101" s="55">
        <v>3</v>
      </c>
      <c r="I101" s="55">
        <v>3</v>
      </c>
      <c r="J101" s="3">
        <f t="shared" si="6"/>
        <v>100</v>
      </c>
      <c r="K101" s="3"/>
      <c r="L101" s="5"/>
    </row>
    <row r="102" spans="1:12" s="7" customFormat="1" ht="26.25" customHeight="1">
      <c r="A102" s="136"/>
      <c r="B102" s="83"/>
      <c r="C102" s="83"/>
      <c r="D102" s="83"/>
      <c r="E102" s="84"/>
      <c r="F102" s="125" t="s">
        <v>215</v>
      </c>
      <c r="G102" s="31" t="s">
        <v>1</v>
      </c>
      <c r="H102" s="55">
        <v>3</v>
      </c>
      <c r="I102" s="55">
        <v>3</v>
      </c>
      <c r="J102" s="3">
        <f t="shared" si="6"/>
        <v>100</v>
      </c>
      <c r="K102" s="3"/>
      <c r="L102" s="5"/>
    </row>
    <row r="103" spans="1:12" s="7" customFormat="1" ht="65.25" customHeight="1">
      <c r="A103" s="134" t="s">
        <v>216</v>
      </c>
      <c r="B103" s="81" t="s">
        <v>2</v>
      </c>
      <c r="C103" s="82">
        <f>C104+C105</f>
        <v>27757.376</v>
      </c>
      <c r="D103" s="82">
        <f>D104+D105</f>
        <v>26838.004</v>
      </c>
      <c r="E103" s="82">
        <f>D103/C103*100</f>
        <v>96.68782812899894</v>
      </c>
      <c r="F103" s="48" t="s">
        <v>2</v>
      </c>
      <c r="G103" s="31"/>
      <c r="H103" s="3"/>
      <c r="I103" s="3"/>
      <c r="J103" s="48">
        <f>(J104+J105+J106+J107)/4</f>
        <v>100.02416756176154</v>
      </c>
      <c r="K103" s="48">
        <f>J103/E103</f>
        <v>1.0345063023683945</v>
      </c>
      <c r="L103" s="5" t="s">
        <v>3</v>
      </c>
    </row>
    <row r="104" spans="1:12" s="7" customFormat="1" ht="38.25" customHeight="1">
      <c r="A104" s="135"/>
      <c r="B104" s="126" t="s">
        <v>21</v>
      </c>
      <c r="C104" s="84">
        <v>23120.676</v>
      </c>
      <c r="D104" s="84">
        <v>22225.704</v>
      </c>
      <c r="E104" s="129">
        <f>D104/C104*100</f>
        <v>96.12912702033454</v>
      </c>
      <c r="F104" s="22" t="s">
        <v>108</v>
      </c>
      <c r="G104" s="31" t="s">
        <v>5</v>
      </c>
      <c r="H104" s="50">
        <v>95</v>
      </c>
      <c r="I104" s="3">
        <v>98</v>
      </c>
      <c r="J104" s="3">
        <f>I104/H104*100</f>
        <v>103.15789473684211</v>
      </c>
      <c r="K104" s="3"/>
      <c r="L104" s="5"/>
    </row>
    <row r="105" spans="1:12" s="7" customFormat="1" ht="72">
      <c r="A105" s="137"/>
      <c r="B105" s="83" t="s">
        <v>10</v>
      </c>
      <c r="C105" s="126">
        <v>4636.7</v>
      </c>
      <c r="D105" s="126">
        <v>4612.3</v>
      </c>
      <c r="E105" s="129">
        <f>D105/C105*100</f>
        <v>99.47376366812605</v>
      </c>
      <c r="F105" s="22" t="s">
        <v>109</v>
      </c>
      <c r="G105" s="31" t="s">
        <v>5</v>
      </c>
      <c r="H105" s="55">
        <v>98</v>
      </c>
      <c r="I105" s="55">
        <v>95</v>
      </c>
      <c r="J105" s="3">
        <f>I105/H105*100</f>
        <v>96.93877551020408</v>
      </c>
      <c r="K105" s="3"/>
      <c r="L105" s="5"/>
    </row>
    <row r="106" spans="1:12" s="7" customFormat="1" ht="36">
      <c r="A106" s="130"/>
      <c r="B106" s="83"/>
      <c r="C106" s="83"/>
      <c r="D106" s="128"/>
      <c r="E106" s="129"/>
      <c r="F106" s="22" t="s">
        <v>110</v>
      </c>
      <c r="G106" s="31" t="s">
        <v>5</v>
      </c>
      <c r="H106" s="55">
        <v>5</v>
      </c>
      <c r="I106" s="55">
        <v>5</v>
      </c>
      <c r="J106" s="3">
        <f>I106/H106*100</f>
        <v>100</v>
      </c>
      <c r="K106" s="3"/>
      <c r="L106" s="5"/>
    </row>
    <row r="107" spans="1:12" s="7" customFormat="1" ht="38.25" customHeight="1">
      <c r="A107" s="130"/>
      <c r="B107" s="83"/>
      <c r="C107" s="83"/>
      <c r="D107" s="128"/>
      <c r="E107" s="129"/>
      <c r="F107" s="22" t="s">
        <v>211</v>
      </c>
      <c r="G107" s="31" t="s">
        <v>1</v>
      </c>
      <c r="H107" s="55">
        <v>1</v>
      </c>
      <c r="I107" s="55">
        <v>1</v>
      </c>
      <c r="J107" s="3">
        <f>I107/H107*100</f>
        <v>100</v>
      </c>
      <c r="K107" s="3"/>
      <c r="L107" s="5"/>
    </row>
    <row r="108" spans="1:12" s="7" customFormat="1" ht="72" customHeight="1">
      <c r="A108" s="134" t="s">
        <v>209</v>
      </c>
      <c r="B108" s="81" t="s">
        <v>2</v>
      </c>
      <c r="C108" s="82">
        <f>C109</f>
        <v>1262.558</v>
      </c>
      <c r="D108" s="82">
        <f>D109</f>
        <v>1257.551</v>
      </c>
      <c r="E108" s="82">
        <f>D108/C108*100</f>
        <v>99.60342415952375</v>
      </c>
      <c r="F108" s="48" t="s">
        <v>2</v>
      </c>
      <c r="G108" s="31"/>
      <c r="H108" s="3"/>
      <c r="I108" s="3"/>
      <c r="J108" s="48">
        <f>(J109+J110)/2</f>
        <v>100</v>
      </c>
      <c r="K108" s="48">
        <f>J108/E108</f>
        <v>1.0039815482632515</v>
      </c>
      <c r="L108" s="5" t="s">
        <v>4</v>
      </c>
    </row>
    <row r="109" spans="1:12" s="7" customFormat="1" ht="26.25" customHeight="1">
      <c r="A109" s="137"/>
      <c r="B109" s="126" t="s">
        <v>21</v>
      </c>
      <c r="C109" s="128">
        <v>1262.558</v>
      </c>
      <c r="D109" s="128">
        <v>1257.551</v>
      </c>
      <c r="E109" s="129">
        <f>D109/C109*100</f>
        <v>99.60342415952375</v>
      </c>
      <c r="F109" s="63" t="s">
        <v>212</v>
      </c>
      <c r="G109" s="4" t="s">
        <v>214</v>
      </c>
      <c r="H109" s="55">
        <v>3</v>
      </c>
      <c r="I109" s="55">
        <v>3</v>
      </c>
      <c r="J109" s="3">
        <f>I109/H109*100</f>
        <v>100</v>
      </c>
      <c r="K109" s="3"/>
      <c r="L109" s="5"/>
    </row>
    <row r="110" spans="1:12" s="7" customFormat="1" ht="26.25" customHeight="1">
      <c r="A110" s="130"/>
      <c r="B110" s="126"/>
      <c r="C110" s="83"/>
      <c r="D110" s="128"/>
      <c r="E110" s="129"/>
      <c r="F110" s="63" t="s">
        <v>213</v>
      </c>
      <c r="G110" s="31" t="s">
        <v>1</v>
      </c>
      <c r="H110" s="55">
        <v>3</v>
      </c>
      <c r="I110" s="55">
        <v>3</v>
      </c>
      <c r="J110" s="3">
        <f>I110/H110*100</f>
        <v>100</v>
      </c>
      <c r="K110" s="3"/>
      <c r="L110" s="5"/>
    </row>
    <row r="111" spans="1:12" s="7" customFormat="1" ht="95.25" customHeight="1">
      <c r="A111" s="134" t="s">
        <v>282</v>
      </c>
      <c r="B111" s="81" t="s">
        <v>2</v>
      </c>
      <c r="C111" s="38">
        <f>C112</f>
        <v>21.68</v>
      </c>
      <c r="D111" s="38">
        <f>D112</f>
        <v>0</v>
      </c>
      <c r="E111" s="38">
        <f>D111/C111*100</f>
        <v>0</v>
      </c>
      <c r="F111" s="48" t="s">
        <v>2</v>
      </c>
      <c r="G111" s="31"/>
      <c r="H111" s="3"/>
      <c r="I111" s="3"/>
      <c r="J111" s="48">
        <f>J112</f>
        <v>0</v>
      </c>
      <c r="K111" s="48">
        <v>0</v>
      </c>
      <c r="L111" s="5" t="s">
        <v>295</v>
      </c>
    </row>
    <row r="112" spans="1:12" s="7" customFormat="1" ht="50.25" customHeight="1">
      <c r="A112" s="135"/>
      <c r="B112" s="126" t="s">
        <v>21</v>
      </c>
      <c r="C112" s="12">
        <v>21.68</v>
      </c>
      <c r="D112" s="12">
        <v>0</v>
      </c>
      <c r="E112" s="97">
        <f>D112/C112*100</f>
        <v>0</v>
      </c>
      <c r="F112" s="44" t="s">
        <v>294</v>
      </c>
      <c r="G112" s="14" t="s">
        <v>173</v>
      </c>
      <c r="H112" s="116">
        <v>1</v>
      </c>
      <c r="I112" s="116">
        <v>0</v>
      </c>
      <c r="J112" s="12">
        <f>I112/H112*100</f>
        <v>0</v>
      </c>
      <c r="K112" s="12"/>
      <c r="L112" s="117"/>
    </row>
    <row r="113" spans="1:12" s="7" customFormat="1" ht="50.25" customHeight="1">
      <c r="A113" s="134" t="s">
        <v>210</v>
      </c>
      <c r="B113" s="81" t="s">
        <v>2</v>
      </c>
      <c r="C113" s="38">
        <f>C114</f>
        <v>258.224</v>
      </c>
      <c r="D113" s="38">
        <f>D114</f>
        <v>258.173</v>
      </c>
      <c r="E113" s="38">
        <f>D113/C113*100</f>
        <v>99.98024970568189</v>
      </c>
      <c r="F113" s="48" t="s">
        <v>2</v>
      </c>
      <c r="G113" s="31"/>
      <c r="H113" s="3"/>
      <c r="I113" s="3"/>
      <c r="J113" s="48">
        <v>100</v>
      </c>
      <c r="K113" s="48">
        <f>J113/E113</f>
        <v>1.0001975419582994</v>
      </c>
      <c r="L113" s="5" t="s">
        <v>4</v>
      </c>
    </row>
    <row r="114" spans="1:12" s="7" customFormat="1" ht="29.25" customHeight="1">
      <c r="A114" s="135"/>
      <c r="B114" s="126" t="s">
        <v>21</v>
      </c>
      <c r="C114" s="12">
        <v>258.224</v>
      </c>
      <c r="D114" s="12">
        <v>258.173</v>
      </c>
      <c r="E114" s="97">
        <f>D114/C114*100</f>
        <v>99.98024970568189</v>
      </c>
      <c r="F114" s="63" t="s">
        <v>250</v>
      </c>
      <c r="G114" s="31" t="s">
        <v>1</v>
      </c>
      <c r="H114" s="118">
        <v>6</v>
      </c>
      <c r="I114" s="118">
        <v>6</v>
      </c>
      <c r="J114" s="3">
        <f>I114/H114*100</f>
        <v>100</v>
      </c>
      <c r="K114" s="3"/>
      <c r="L114" s="5"/>
    </row>
    <row r="115" spans="1:12" s="7" customFormat="1" ht="73.5" customHeight="1">
      <c r="A115" s="135"/>
      <c r="B115" s="84"/>
      <c r="C115" s="3"/>
      <c r="D115" s="3"/>
      <c r="E115" s="42"/>
      <c r="F115" s="22" t="s">
        <v>251</v>
      </c>
      <c r="G115" s="31" t="s">
        <v>1</v>
      </c>
      <c r="H115" s="32">
        <v>2</v>
      </c>
      <c r="I115" s="32">
        <v>2</v>
      </c>
      <c r="J115" s="3">
        <f>I115/H115*100</f>
        <v>100</v>
      </c>
      <c r="K115" s="3"/>
      <c r="L115" s="5"/>
    </row>
    <row r="116" spans="1:12" ht="24.75" customHeight="1">
      <c r="A116" s="138" t="s">
        <v>24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40"/>
    </row>
    <row r="117" spans="1:12" ht="24.75" customHeight="1">
      <c r="A117" s="134" t="s">
        <v>82</v>
      </c>
      <c r="B117" s="48" t="s">
        <v>2</v>
      </c>
      <c r="C117" s="38">
        <f>C118+C119</f>
        <v>14269.8</v>
      </c>
      <c r="D117" s="38">
        <f>D118+D119</f>
        <v>14041.6</v>
      </c>
      <c r="E117" s="42">
        <f>D117/C117*100</f>
        <v>98.40081851182218</v>
      </c>
      <c r="F117" s="48" t="s">
        <v>2</v>
      </c>
      <c r="G117" s="5"/>
      <c r="H117" s="54"/>
      <c r="I117" s="36"/>
      <c r="J117" s="48">
        <f>SUM(J118:J121)/3</f>
        <v>260.5555555555556</v>
      </c>
      <c r="K117" s="49">
        <f>J117/E117</f>
        <v>2.6479002867669403</v>
      </c>
      <c r="L117" s="5" t="s">
        <v>104</v>
      </c>
    </row>
    <row r="118" spans="1:12" ht="36">
      <c r="A118" s="135"/>
      <c r="B118" s="3" t="s">
        <v>21</v>
      </c>
      <c r="C118" s="3">
        <v>8301.5</v>
      </c>
      <c r="D118" s="3">
        <v>8133.3</v>
      </c>
      <c r="E118" s="42"/>
      <c r="F118" s="58" t="s">
        <v>152</v>
      </c>
      <c r="G118" s="4" t="s">
        <v>5</v>
      </c>
      <c r="H118" s="55">
        <v>2</v>
      </c>
      <c r="I118" s="31">
        <v>1.5</v>
      </c>
      <c r="J118" s="3">
        <f>I118/H118*100</f>
        <v>75</v>
      </c>
      <c r="K118" s="49"/>
      <c r="L118" s="11"/>
    </row>
    <row r="119" spans="1:12" ht="49.5" customHeight="1">
      <c r="A119" s="135"/>
      <c r="B119" s="3" t="s">
        <v>10</v>
      </c>
      <c r="C119" s="3">
        <v>5968.3</v>
      </c>
      <c r="D119" s="3">
        <v>5908.3</v>
      </c>
      <c r="E119" s="42"/>
      <c r="F119" s="58" t="s">
        <v>153</v>
      </c>
      <c r="G119" s="4" t="s">
        <v>5</v>
      </c>
      <c r="H119" s="55">
        <v>2</v>
      </c>
      <c r="I119" s="31">
        <v>3.3</v>
      </c>
      <c r="J119" s="3">
        <f>I119/H119*100</f>
        <v>165</v>
      </c>
      <c r="K119" s="49"/>
      <c r="L119" s="11"/>
    </row>
    <row r="120" spans="1:12" ht="55.5" customHeight="1">
      <c r="A120" s="135"/>
      <c r="B120" s="3"/>
      <c r="C120" s="3"/>
      <c r="D120" s="3"/>
      <c r="E120" s="42"/>
      <c r="F120" s="58" t="s">
        <v>154</v>
      </c>
      <c r="G120" s="4" t="s">
        <v>5</v>
      </c>
      <c r="H120" s="55">
        <v>2</v>
      </c>
      <c r="I120" s="31">
        <v>0.5</v>
      </c>
      <c r="J120" s="3">
        <f>I120/H120*100</f>
        <v>25</v>
      </c>
      <c r="K120" s="49"/>
      <c r="L120" s="11"/>
    </row>
    <row r="121" spans="1:12" ht="48">
      <c r="A121" s="135"/>
      <c r="B121" s="48"/>
      <c r="C121" s="31"/>
      <c r="D121" s="31"/>
      <c r="E121" s="38"/>
      <c r="F121" s="58" t="s">
        <v>155</v>
      </c>
      <c r="G121" s="4" t="s">
        <v>1</v>
      </c>
      <c r="H121" s="55">
        <v>6</v>
      </c>
      <c r="I121" s="31">
        <v>31</v>
      </c>
      <c r="J121" s="3">
        <f>I121/H121*100</f>
        <v>516.6666666666667</v>
      </c>
      <c r="K121" s="49"/>
      <c r="L121" s="15"/>
    </row>
    <row r="122" spans="1:12" ht="26.25" customHeight="1">
      <c r="A122" s="138" t="s">
        <v>6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40"/>
    </row>
    <row r="123" spans="1:12" ht="23.25" customHeight="1">
      <c r="A123" s="134" t="s">
        <v>156</v>
      </c>
      <c r="B123" s="48" t="s">
        <v>2</v>
      </c>
      <c r="C123" s="38">
        <f>C124+C125+C126</f>
        <v>212313.34</v>
      </c>
      <c r="D123" s="38">
        <f>D124+D125+D126</f>
        <v>208533</v>
      </c>
      <c r="E123" s="42">
        <f>D123/C123*100</f>
        <v>98.21945243760943</v>
      </c>
      <c r="F123" s="48" t="s">
        <v>2</v>
      </c>
      <c r="G123" s="5"/>
      <c r="H123" s="3"/>
      <c r="I123" s="3"/>
      <c r="J123" s="48">
        <f>SUM(J124:J130)/7</f>
        <v>113.81698666280799</v>
      </c>
      <c r="K123" s="49">
        <f>J123/E123</f>
        <v>1.1588029034788843</v>
      </c>
      <c r="L123" s="5" t="s">
        <v>4</v>
      </c>
    </row>
    <row r="124" spans="1:12" ht="186" customHeight="1">
      <c r="A124" s="135"/>
      <c r="B124" s="3" t="s">
        <v>21</v>
      </c>
      <c r="C124" s="75">
        <v>5007.36</v>
      </c>
      <c r="D124" s="42">
        <v>5007.33</v>
      </c>
      <c r="E124" s="42">
        <f>D124/C124*100</f>
        <v>99.99940088190185</v>
      </c>
      <c r="F124" s="22" t="s">
        <v>68</v>
      </c>
      <c r="G124" s="4" t="s">
        <v>0</v>
      </c>
      <c r="H124" s="3">
        <v>8039</v>
      </c>
      <c r="I124" s="3">
        <v>7075</v>
      </c>
      <c r="J124" s="3">
        <f>I124/H124*100</f>
        <v>88.0084587635278</v>
      </c>
      <c r="K124" s="49"/>
      <c r="L124" s="11"/>
    </row>
    <row r="125" spans="1:12" ht="64.5" customHeight="1">
      <c r="A125" s="135"/>
      <c r="B125" s="3" t="s">
        <v>10</v>
      </c>
      <c r="C125" s="42">
        <v>176175.78</v>
      </c>
      <c r="D125" s="42">
        <v>174846.03</v>
      </c>
      <c r="E125" s="42">
        <f>D125/C125*100</f>
        <v>99.24521406972059</v>
      </c>
      <c r="F125" s="22" t="s">
        <v>69</v>
      </c>
      <c r="G125" s="4" t="s">
        <v>70</v>
      </c>
      <c r="H125" s="3">
        <v>1620</v>
      </c>
      <c r="I125" s="3">
        <v>2276</v>
      </c>
      <c r="J125" s="3">
        <f aca="true" t="shared" si="7" ref="J125:J134">I125/H125*100</f>
        <v>140.49382716049382</v>
      </c>
      <c r="K125" s="49"/>
      <c r="L125" s="8"/>
    </row>
    <row r="126" spans="1:12" ht="67.5" customHeight="1">
      <c r="A126" s="135"/>
      <c r="B126" s="3" t="s">
        <v>9</v>
      </c>
      <c r="C126" s="60">
        <v>31130.2</v>
      </c>
      <c r="D126" s="60">
        <v>28679.64</v>
      </c>
      <c r="E126" s="42">
        <f>D126/C126*100</f>
        <v>92.12803001586883</v>
      </c>
      <c r="F126" s="22" t="s">
        <v>157</v>
      </c>
      <c r="G126" s="4" t="s">
        <v>5</v>
      </c>
      <c r="H126" s="3">
        <v>2475</v>
      </c>
      <c r="I126" s="3">
        <v>2114</v>
      </c>
      <c r="J126" s="3">
        <f t="shared" si="7"/>
        <v>85.41414141414141</v>
      </c>
      <c r="K126" s="49"/>
      <c r="L126" s="5"/>
    </row>
    <row r="127" spans="1:12" ht="48">
      <c r="A127" s="135"/>
      <c r="B127" s="3"/>
      <c r="C127" s="60"/>
      <c r="D127" s="60"/>
      <c r="E127" s="42"/>
      <c r="F127" s="22" t="s">
        <v>158</v>
      </c>
      <c r="G127" s="4" t="s">
        <v>0</v>
      </c>
      <c r="H127" s="3">
        <v>370</v>
      </c>
      <c r="I127" s="3">
        <v>189</v>
      </c>
      <c r="J127" s="3">
        <f t="shared" si="7"/>
        <v>51.08108108108108</v>
      </c>
      <c r="K127" s="49"/>
      <c r="L127" s="61"/>
    </row>
    <row r="128" spans="1:12" ht="48">
      <c r="A128" s="135"/>
      <c r="B128" s="3"/>
      <c r="C128" s="60"/>
      <c r="D128" s="60"/>
      <c r="E128" s="42"/>
      <c r="F128" s="22" t="s">
        <v>159</v>
      </c>
      <c r="G128" s="4" t="s">
        <v>0</v>
      </c>
      <c r="H128" s="3">
        <v>1028</v>
      </c>
      <c r="I128" s="3">
        <v>1573</v>
      </c>
      <c r="J128" s="3">
        <f t="shared" si="7"/>
        <v>153.01556420233462</v>
      </c>
      <c r="K128" s="49"/>
      <c r="L128" s="61"/>
    </row>
    <row r="129" spans="1:12" ht="36">
      <c r="A129" s="135"/>
      <c r="B129" s="3"/>
      <c r="C129" s="60"/>
      <c r="D129" s="60"/>
      <c r="E129" s="42"/>
      <c r="F129" s="22" t="s">
        <v>160</v>
      </c>
      <c r="G129" s="4" t="s">
        <v>0</v>
      </c>
      <c r="H129" s="3">
        <v>100</v>
      </c>
      <c r="I129" s="3">
        <v>165</v>
      </c>
      <c r="J129" s="3">
        <f t="shared" si="7"/>
        <v>165</v>
      </c>
      <c r="K129" s="49"/>
      <c r="L129" s="61"/>
    </row>
    <row r="130" spans="1:12" ht="86.25" customHeight="1">
      <c r="A130" s="135"/>
      <c r="B130" s="3"/>
      <c r="C130" s="60"/>
      <c r="D130" s="60"/>
      <c r="E130" s="42"/>
      <c r="F130" s="22" t="s">
        <v>161</v>
      </c>
      <c r="G130" s="4" t="s">
        <v>0</v>
      </c>
      <c r="H130" s="3">
        <v>6085</v>
      </c>
      <c r="I130" s="3">
        <v>6919</v>
      </c>
      <c r="J130" s="3">
        <f t="shared" si="7"/>
        <v>113.70583401807724</v>
      </c>
      <c r="K130" s="49"/>
      <c r="L130" s="61"/>
    </row>
    <row r="131" spans="1:12" ht="21.75" customHeight="1">
      <c r="A131" s="136" t="s">
        <v>220</v>
      </c>
      <c r="B131" s="48" t="s">
        <v>2</v>
      </c>
      <c r="C131" s="38">
        <f>C132+C133</f>
        <v>909.62</v>
      </c>
      <c r="D131" s="38">
        <f>D132+D133</f>
        <v>909.62</v>
      </c>
      <c r="E131" s="38">
        <f>+D131/C131*100</f>
        <v>100</v>
      </c>
      <c r="F131" s="5" t="s">
        <v>2</v>
      </c>
      <c r="G131" s="5"/>
      <c r="H131" s="62"/>
      <c r="I131" s="62"/>
      <c r="J131" s="48">
        <f>(J132+J133+J134)/3</f>
        <v>102.03900709219859</v>
      </c>
      <c r="K131" s="49">
        <f>J131/E131</f>
        <v>1.020390070921986</v>
      </c>
      <c r="L131" s="5" t="s">
        <v>4</v>
      </c>
    </row>
    <row r="132" spans="1:12" ht="49.5" customHeight="1">
      <c r="A132" s="136"/>
      <c r="B132" s="31" t="s">
        <v>21</v>
      </c>
      <c r="C132" s="3">
        <v>909.62</v>
      </c>
      <c r="D132" s="3">
        <v>909.62</v>
      </c>
      <c r="E132" s="3">
        <f>D132/C132*100</f>
        <v>100</v>
      </c>
      <c r="F132" s="63" t="s">
        <v>72</v>
      </c>
      <c r="G132" s="4" t="s">
        <v>1</v>
      </c>
      <c r="H132" s="55">
        <v>2</v>
      </c>
      <c r="I132" s="55">
        <v>2</v>
      </c>
      <c r="J132" s="3">
        <f t="shared" si="7"/>
        <v>100</v>
      </c>
      <c r="K132" s="49"/>
      <c r="L132" s="5"/>
    </row>
    <row r="133" spans="1:12" ht="24">
      <c r="A133" s="136"/>
      <c r="B133" s="31"/>
      <c r="C133" s="31"/>
      <c r="D133" s="43"/>
      <c r="E133" s="3"/>
      <c r="F133" s="63" t="s">
        <v>73</v>
      </c>
      <c r="G133" s="4" t="s">
        <v>5</v>
      </c>
      <c r="H133" s="55">
        <v>100</v>
      </c>
      <c r="I133" s="55">
        <v>100</v>
      </c>
      <c r="J133" s="3">
        <f t="shared" si="7"/>
        <v>100</v>
      </c>
      <c r="K133" s="49"/>
      <c r="L133" s="8"/>
    </row>
    <row r="134" spans="1:12" ht="24">
      <c r="A134" s="136"/>
      <c r="B134" s="3"/>
      <c r="C134" s="60"/>
      <c r="D134" s="60"/>
      <c r="E134" s="42"/>
      <c r="F134" s="63" t="s">
        <v>74</v>
      </c>
      <c r="G134" s="4" t="s">
        <v>0</v>
      </c>
      <c r="H134" s="55">
        <v>3760</v>
      </c>
      <c r="I134" s="55">
        <v>3990</v>
      </c>
      <c r="J134" s="3">
        <f t="shared" si="7"/>
        <v>106.11702127659575</v>
      </c>
      <c r="K134" s="49"/>
      <c r="L134" s="8"/>
    </row>
    <row r="135" spans="1:12" ht="18.75" customHeight="1">
      <c r="A135" s="134" t="s">
        <v>127</v>
      </c>
      <c r="B135" s="81" t="s">
        <v>2</v>
      </c>
      <c r="C135" s="82">
        <f>C136+C137+C138</f>
        <v>618.9399999999999</v>
      </c>
      <c r="D135" s="82">
        <f>D136+D137+D138</f>
        <v>587.98</v>
      </c>
      <c r="E135" s="82">
        <f>D135/C135*100</f>
        <v>94.9978996348596</v>
      </c>
      <c r="F135" s="5" t="s">
        <v>2</v>
      </c>
      <c r="G135" s="4"/>
      <c r="H135" s="55"/>
      <c r="I135" s="55"/>
      <c r="J135" s="3">
        <f>J136</f>
        <v>100</v>
      </c>
      <c r="K135" s="39">
        <f>J135/E135</f>
        <v>1.0526548522058572</v>
      </c>
      <c r="L135" s="5" t="s">
        <v>4</v>
      </c>
    </row>
    <row r="136" spans="1:12" ht="63" customHeight="1">
      <c r="A136" s="135"/>
      <c r="B136" s="83" t="s">
        <v>21</v>
      </c>
      <c r="C136" s="84">
        <v>84.45</v>
      </c>
      <c r="D136" s="84">
        <v>53.49</v>
      </c>
      <c r="E136" s="84">
        <f>D136/C136*100</f>
        <v>63.339253996447596</v>
      </c>
      <c r="F136" s="156" t="s">
        <v>128</v>
      </c>
      <c r="G136" s="4" t="s">
        <v>5</v>
      </c>
      <c r="H136" s="55">
        <v>90</v>
      </c>
      <c r="I136" s="55">
        <v>90</v>
      </c>
      <c r="J136" s="3">
        <f>I136/H136*100</f>
        <v>100</v>
      </c>
      <c r="K136" s="49"/>
      <c r="L136" s="8"/>
    </row>
    <row r="137" spans="1:12" ht="33" customHeight="1">
      <c r="A137" s="120"/>
      <c r="B137" s="83" t="s">
        <v>9</v>
      </c>
      <c r="C137" s="84">
        <v>432.94</v>
      </c>
      <c r="D137" s="84">
        <v>432.94</v>
      </c>
      <c r="E137" s="84">
        <f>D137/C137*100</f>
        <v>100</v>
      </c>
      <c r="F137" s="157"/>
      <c r="G137" s="4"/>
      <c r="H137" s="55"/>
      <c r="I137" s="55"/>
      <c r="J137" s="3"/>
      <c r="K137" s="49"/>
      <c r="L137" s="8"/>
    </row>
    <row r="138" spans="1:12" ht="33" customHeight="1">
      <c r="A138" s="120"/>
      <c r="B138" s="83" t="s">
        <v>10</v>
      </c>
      <c r="C138" s="84">
        <v>101.55</v>
      </c>
      <c r="D138" s="84">
        <v>101.55</v>
      </c>
      <c r="E138" s="84">
        <f>D138/C138*100</f>
        <v>100</v>
      </c>
      <c r="F138" s="158"/>
      <c r="G138" s="4"/>
      <c r="H138" s="55"/>
      <c r="I138" s="55"/>
      <c r="J138" s="3"/>
      <c r="K138" s="49"/>
      <c r="L138" s="8"/>
    </row>
    <row r="139" spans="1:12" ht="25.5" customHeight="1">
      <c r="A139" s="138" t="s">
        <v>23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40"/>
    </row>
    <row r="140" spans="1:12" ht="22.5" customHeight="1">
      <c r="A140" s="134" t="s">
        <v>279</v>
      </c>
      <c r="B140" s="48" t="s">
        <v>2</v>
      </c>
      <c r="C140" s="38">
        <f>C141+C142+C143</f>
        <v>301.9</v>
      </c>
      <c r="D140" s="38">
        <f>D141+D142+D143</f>
        <v>298.725</v>
      </c>
      <c r="E140" s="38">
        <f>D140/C140*100</f>
        <v>98.94832726068236</v>
      </c>
      <c r="F140" s="48" t="s">
        <v>2</v>
      </c>
      <c r="G140" s="5"/>
      <c r="H140" s="3"/>
      <c r="I140" s="3"/>
      <c r="J140" s="48">
        <f>(J141+J142+J143)/3</f>
        <v>157.33922677982085</v>
      </c>
      <c r="K140" s="49">
        <f>J140/E140</f>
        <v>1.5901150745611483</v>
      </c>
      <c r="L140" s="5" t="s">
        <v>3</v>
      </c>
    </row>
    <row r="141" spans="1:12" ht="26.25" customHeight="1">
      <c r="A141" s="148"/>
      <c r="B141" s="3" t="s">
        <v>21</v>
      </c>
      <c r="C141" s="42">
        <v>301.9</v>
      </c>
      <c r="D141" s="42">
        <v>298.725</v>
      </c>
      <c r="E141" s="60"/>
      <c r="F141" s="23" t="s">
        <v>28</v>
      </c>
      <c r="G141" s="4" t="s">
        <v>1</v>
      </c>
      <c r="H141" s="55">
        <v>7</v>
      </c>
      <c r="I141" s="55">
        <v>12</v>
      </c>
      <c r="J141" s="3">
        <f>I141/H141*100</f>
        <v>171.42857142857142</v>
      </c>
      <c r="K141" s="49"/>
      <c r="L141" s="5"/>
    </row>
    <row r="142" spans="1:12" ht="26.25" customHeight="1">
      <c r="A142" s="148"/>
      <c r="B142" s="3"/>
      <c r="C142" s="60"/>
      <c r="D142" s="60"/>
      <c r="E142" s="60"/>
      <c r="F142" s="22" t="s">
        <v>29</v>
      </c>
      <c r="G142" s="4" t="s">
        <v>0</v>
      </c>
      <c r="H142" s="55">
        <v>2</v>
      </c>
      <c r="I142" s="55">
        <v>4</v>
      </c>
      <c r="J142" s="3">
        <f>I142/H142*100</f>
        <v>200</v>
      </c>
      <c r="K142" s="49"/>
      <c r="L142" s="8"/>
    </row>
    <row r="143" spans="1:12" ht="38.25" customHeight="1">
      <c r="A143" s="148"/>
      <c r="B143" s="3"/>
      <c r="C143" s="60"/>
      <c r="D143" s="60"/>
      <c r="E143" s="65"/>
      <c r="F143" s="22" t="s">
        <v>280</v>
      </c>
      <c r="G143" s="4" t="s">
        <v>5</v>
      </c>
      <c r="H143" s="3">
        <v>2020</v>
      </c>
      <c r="I143" s="3">
        <v>2031.9</v>
      </c>
      <c r="J143" s="3">
        <f>I143/H143*100</f>
        <v>100.5891089108911</v>
      </c>
      <c r="K143" s="49"/>
      <c r="L143" s="9"/>
    </row>
    <row r="144" spans="1:12" ht="28.5" customHeight="1">
      <c r="A144" s="134" t="s">
        <v>162</v>
      </c>
      <c r="B144" s="48" t="s">
        <v>2</v>
      </c>
      <c r="C144" s="38">
        <f>C145+C146</f>
        <v>6056.139999999999</v>
      </c>
      <c r="D144" s="38">
        <v>6056.14</v>
      </c>
      <c r="E144" s="38">
        <f>D144/C144*100</f>
        <v>100.00000000000003</v>
      </c>
      <c r="F144" s="48" t="s">
        <v>2</v>
      </c>
      <c r="G144" s="5"/>
      <c r="H144" s="3"/>
      <c r="I144" s="3"/>
      <c r="J144" s="54">
        <f>(J145+J147)/2</f>
        <v>103.72532894736841</v>
      </c>
      <c r="K144" s="40">
        <f>J144/E144</f>
        <v>1.037253289473684</v>
      </c>
      <c r="L144" s="66" t="s">
        <v>4</v>
      </c>
    </row>
    <row r="145" spans="1:12" ht="36">
      <c r="A145" s="148"/>
      <c r="B145" s="3" t="s">
        <v>21</v>
      </c>
      <c r="C145" s="42">
        <v>2295.04</v>
      </c>
      <c r="D145" s="42">
        <v>2295.04</v>
      </c>
      <c r="E145" s="42"/>
      <c r="F145" s="22" t="s">
        <v>163</v>
      </c>
      <c r="G145" s="4" t="s">
        <v>5</v>
      </c>
      <c r="H145" s="55">
        <v>95</v>
      </c>
      <c r="I145" s="50">
        <v>100</v>
      </c>
      <c r="J145" s="50">
        <f>I145/H145*100</f>
        <v>105.26315789473684</v>
      </c>
      <c r="K145" s="40"/>
      <c r="L145" s="9"/>
    </row>
    <row r="146" spans="1:12" ht="42.75" customHeight="1">
      <c r="A146" s="148"/>
      <c r="B146" s="3" t="s">
        <v>10</v>
      </c>
      <c r="C146" s="60">
        <v>3761.1</v>
      </c>
      <c r="D146" s="60">
        <v>3761.1</v>
      </c>
      <c r="E146" s="42"/>
      <c r="F146" s="22" t="s">
        <v>235</v>
      </c>
      <c r="G146" s="4" t="s">
        <v>1</v>
      </c>
      <c r="H146" s="55">
        <v>7</v>
      </c>
      <c r="I146" s="50">
        <v>0</v>
      </c>
      <c r="J146" s="3">
        <f>I146/H146*100</f>
        <v>0</v>
      </c>
      <c r="K146" s="49"/>
      <c r="L146" s="9"/>
    </row>
    <row r="147" spans="1:12" ht="66" customHeight="1">
      <c r="A147" s="148"/>
      <c r="B147" s="3"/>
      <c r="C147" s="60"/>
      <c r="D147" s="60"/>
      <c r="E147" s="65"/>
      <c r="F147" s="22" t="s">
        <v>234</v>
      </c>
      <c r="G147" s="4" t="s">
        <v>5</v>
      </c>
      <c r="H147" s="55">
        <v>96</v>
      </c>
      <c r="I147" s="50">
        <v>98.1</v>
      </c>
      <c r="J147" s="50">
        <f>I147/H147*100</f>
        <v>102.18749999999999</v>
      </c>
      <c r="K147" s="49"/>
      <c r="L147" s="9"/>
    </row>
    <row r="148" spans="1:12" ht="27.75" customHeight="1">
      <c r="A148" s="153" t="s">
        <v>221</v>
      </c>
      <c r="B148" s="98" t="s">
        <v>2</v>
      </c>
      <c r="C148" s="92">
        <f>C149+C150</f>
        <v>1427.54</v>
      </c>
      <c r="D148" s="92">
        <f>D149+D150</f>
        <v>1174.48</v>
      </c>
      <c r="E148" s="92">
        <f>D148/C148*100</f>
        <v>82.27300110679911</v>
      </c>
      <c r="F148" s="98" t="s">
        <v>2</v>
      </c>
      <c r="G148" s="99"/>
      <c r="H148" s="93"/>
      <c r="I148" s="93"/>
      <c r="J148" s="98">
        <f>(J149+J152)/2</f>
        <v>97.2715053763441</v>
      </c>
      <c r="K148" s="100">
        <f>J148/E148</f>
        <v>1.1823016550724257</v>
      </c>
      <c r="L148" s="101" t="s">
        <v>4</v>
      </c>
    </row>
    <row r="149" spans="1:12" ht="36">
      <c r="A149" s="154"/>
      <c r="B149" s="102" t="s">
        <v>21</v>
      </c>
      <c r="C149" s="93">
        <v>1328.34</v>
      </c>
      <c r="D149" s="93">
        <v>1075.48</v>
      </c>
      <c r="E149" s="103">
        <f>+D149/C149*100</f>
        <v>80.96421097008296</v>
      </c>
      <c r="F149" s="104" t="s">
        <v>31</v>
      </c>
      <c r="G149" s="105" t="s">
        <v>7</v>
      </c>
      <c r="H149" s="102">
        <v>46</v>
      </c>
      <c r="I149" s="102">
        <v>48</v>
      </c>
      <c r="J149" s="106">
        <f>H149/I149*100</f>
        <v>95.83333333333334</v>
      </c>
      <c r="K149" s="107"/>
      <c r="L149" s="108"/>
    </row>
    <row r="150" spans="1:12" ht="24">
      <c r="A150" s="154"/>
      <c r="B150" s="102" t="s">
        <v>10</v>
      </c>
      <c r="C150" s="93">
        <v>99.2</v>
      </c>
      <c r="D150" s="93">
        <v>99</v>
      </c>
      <c r="E150" s="103">
        <f>+D150/C150*100</f>
        <v>99.79838709677419</v>
      </c>
      <c r="F150" s="104" t="s">
        <v>79</v>
      </c>
      <c r="G150" s="102" t="s">
        <v>0</v>
      </c>
      <c r="H150" s="102">
        <v>4</v>
      </c>
      <c r="I150" s="102">
        <v>0</v>
      </c>
      <c r="J150" s="106">
        <v>0</v>
      </c>
      <c r="K150" s="107"/>
      <c r="L150" s="109"/>
    </row>
    <row r="151" spans="1:12" ht="18.75" customHeight="1">
      <c r="A151" s="154"/>
      <c r="B151" s="107"/>
      <c r="C151" s="107"/>
      <c r="D151" s="107"/>
      <c r="E151" s="107"/>
      <c r="F151" s="104" t="s">
        <v>80</v>
      </c>
      <c r="G151" s="102" t="s">
        <v>0</v>
      </c>
      <c r="H151" s="102">
        <v>2</v>
      </c>
      <c r="I151" s="102">
        <v>0</v>
      </c>
      <c r="J151" s="106">
        <v>0</v>
      </c>
      <c r="K151" s="107"/>
      <c r="L151" s="108"/>
    </row>
    <row r="152" spans="1:12" ht="38.25" customHeight="1">
      <c r="A152" s="155"/>
      <c r="B152" s="107"/>
      <c r="C152" s="107"/>
      <c r="D152" s="107"/>
      <c r="E152" s="107"/>
      <c r="F152" s="104" t="s">
        <v>83</v>
      </c>
      <c r="G152" s="102" t="s">
        <v>32</v>
      </c>
      <c r="H152" s="102">
        <v>15.5</v>
      </c>
      <c r="I152" s="102">
        <v>15.3</v>
      </c>
      <c r="J152" s="106">
        <f>I152/H152*100</f>
        <v>98.70967741935485</v>
      </c>
      <c r="K152" s="107"/>
      <c r="L152" s="108"/>
    </row>
    <row r="153" spans="1:12" ht="26.25" customHeight="1">
      <c r="A153" s="136" t="s">
        <v>222</v>
      </c>
      <c r="B153" s="48" t="s">
        <v>2</v>
      </c>
      <c r="C153" s="110">
        <f>C154</f>
        <v>110.88</v>
      </c>
      <c r="D153" s="110">
        <f>D154</f>
        <v>108.8</v>
      </c>
      <c r="E153" s="71">
        <f>D153/C153*100</f>
        <v>98.12409812409813</v>
      </c>
      <c r="F153" s="48" t="s">
        <v>2</v>
      </c>
      <c r="G153" s="5"/>
      <c r="H153" s="3"/>
      <c r="I153" s="3"/>
      <c r="J153" s="48">
        <f>(J154+J155+J156)/3</f>
        <v>117.9144385026738</v>
      </c>
      <c r="K153" s="49">
        <f>J153/E153</f>
        <v>1.2016868512110728</v>
      </c>
      <c r="L153" s="66" t="s">
        <v>4</v>
      </c>
    </row>
    <row r="154" spans="1:12" ht="72">
      <c r="A154" s="136"/>
      <c r="B154" s="31" t="s">
        <v>21</v>
      </c>
      <c r="C154" s="3">
        <v>110.88</v>
      </c>
      <c r="D154" s="3">
        <v>108.8</v>
      </c>
      <c r="E154" s="38"/>
      <c r="F154" s="22" t="s">
        <v>92</v>
      </c>
      <c r="G154" s="31" t="s">
        <v>5</v>
      </c>
      <c r="H154" s="3">
        <v>100</v>
      </c>
      <c r="I154" s="3">
        <v>100</v>
      </c>
      <c r="J154" s="3">
        <f>I154/H154*100</f>
        <v>100</v>
      </c>
      <c r="K154" s="10"/>
      <c r="L154" s="9"/>
    </row>
    <row r="155" spans="1:12" ht="36">
      <c r="A155" s="44"/>
      <c r="B155" s="14"/>
      <c r="C155" s="12"/>
      <c r="D155" s="12"/>
      <c r="E155" s="121"/>
      <c r="F155" s="22" t="s">
        <v>268</v>
      </c>
      <c r="G155" s="14" t="s">
        <v>0</v>
      </c>
      <c r="H155" s="3">
        <v>11</v>
      </c>
      <c r="I155" s="12">
        <v>14</v>
      </c>
      <c r="J155" s="12">
        <f>I155/H155*100</f>
        <v>127.27272727272727</v>
      </c>
      <c r="K155" s="67"/>
      <c r="L155" s="9"/>
    </row>
    <row r="156" spans="1:12" ht="60">
      <c r="A156" s="44"/>
      <c r="B156" s="14"/>
      <c r="C156" s="12"/>
      <c r="D156" s="12"/>
      <c r="E156" s="121"/>
      <c r="F156" s="22" t="s">
        <v>269</v>
      </c>
      <c r="G156" s="14" t="s">
        <v>5</v>
      </c>
      <c r="H156" s="3">
        <v>10.2</v>
      </c>
      <c r="I156" s="12">
        <v>12.9</v>
      </c>
      <c r="J156" s="12">
        <f>I156/H156*100</f>
        <v>126.47058823529413</v>
      </c>
      <c r="K156" s="67"/>
      <c r="L156" s="9"/>
    </row>
    <row r="157" spans="1:12" ht="25.5" customHeight="1">
      <c r="A157" s="134" t="s">
        <v>223</v>
      </c>
      <c r="B157" s="70" t="s">
        <v>2</v>
      </c>
      <c r="C157" s="110">
        <v>11759.72</v>
      </c>
      <c r="D157" s="110">
        <v>11658.62</v>
      </c>
      <c r="E157" s="71">
        <f>D157/C157*100</f>
        <v>99.14028565305978</v>
      </c>
      <c r="F157" s="5" t="s">
        <v>2</v>
      </c>
      <c r="G157" s="14"/>
      <c r="H157" s="3"/>
      <c r="I157" s="12"/>
      <c r="J157" s="71">
        <f>(J158+J159+J160+J161+J162)/5</f>
        <v>100</v>
      </c>
      <c r="K157" s="71">
        <f>J157/E157</f>
        <v>1.0086716952778287</v>
      </c>
      <c r="L157" s="66" t="s">
        <v>4</v>
      </c>
    </row>
    <row r="158" spans="1:12" ht="37.5" customHeight="1">
      <c r="A158" s="135"/>
      <c r="B158" s="3" t="s">
        <v>21</v>
      </c>
      <c r="C158" s="42">
        <v>5927.82</v>
      </c>
      <c r="D158" s="42">
        <v>5826.72</v>
      </c>
      <c r="E158" s="42">
        <f>D158/C158*100</f>
        <v>98.29448262599068</v>
      </c>
      <c r="F158" s="22" t="s">
        <v>41</v>
      </c>
      <c r="G158" s="14" t="s">
        <v>5</v>
      </c>
      <c r="H158" s="31">
        <v>94</v>
      </c>
      <c r="I158" s="31">
        <v>94</v>
      </c>
      <c r="J158" s="69">
        <f>I158/H158*100</f>
        <v>100</v>
      </c>
      <c r="K158" s="67"/>
      <c r="L158" s="9"/>
    </row>
    <row r="159" spans="1:12" ht="123" customHeight="1">
      <c r="A159" s="135"/>
      <c r="B159" s="3" t="s">
        <v>10</v>
      </c>
      <c r="C159" s="60">
        <v>5831.9</v>
      </c>
      <c r="D159" s="60">
        <v>5831.9</v>
      </c>
      <c r="E159" s="42">
        <f>D159/C159*100</f>
        <v>100</v>
      </c>
      <c r="F159" s="23" t="s">
        <v>164</v>
      </c>
      <c r="G159" s="14" t="s">
        <v>5</v>
      </c>
      <c r="H159" s="32">
        <v>100</v>
      </c>
      <c r="I159" s="32">
        <v>100</v>
      </c>
      <c r="J159" s="69">
        <f>I159/H159*100</f>
        <v>100</v>
      </c>
      <c r="K159" s="67"/>
      <c r="L159" s="66"/>
    </row>
    <row r="160" spans="1:12" ht="63.75" customHeight="1">
      <c r="A160" s="135"/>
      <c r="B160" s="67"/>
      <c r="C160" s="68"/>
      <c r="D160" s="68"/>
      <c r="E160" s="67"/>
      <c r="F160" s="22" t="s">
        <v>165</v>
      </c>
      <c r="G160" s="14" t="s">
        <v>5</v>
      </c>
      <c r="H160" s="32">
        <v>1</v>
      </c>
      <c r="I160" s="32">
        <v>1</v>
      </c>
      <c r="J160" s="69">
        <f>I160/H160*100</f>
        <v>100</v>
      </c>
      <c r="K160" s="67"/>
      <c r="L160" s="8"/>
    </row>
    <row r="161" spans="1:12" ht="50.25" customHeight="1">
      <c r="A161" s="135"/>
      <c r="B161" s="67"/>
      <c r="C161" s="68"/>
      <c r="D161" s="68"/>
      <c r="E161" s="67"/>
      <c r="F161" s="23" t="s">
        <v>166</v>
      </c>
      <c r="G161" s="14" t="s">
        <v>5</v>
      </c>
      <c r="H161" s="32">
        <v>95</v>
      </c>
      <c r="I161" s="32">
        <v>95</v>
      </c>
      <c r="J161" s="69">
        <f>I161/H161*100</f>
        <v>100</v>
      </c>
      <c r="K161" s="67"/>
      <c r="L161" s="9"/>
    </row>
    <row r="162" spans="1:12" ht="39" customHeight="1">
      <c r="A162" s="135"/>
      <c r="B162" s="67"/>
      <c r="C162" s="68"/>
      <c r="D162" s="68"/>
      <c r="E162" s="67"/>
      <c r="F162" s="44" t="s">
        <v>167</v>
      </c>
      <c r="G162" s="14" t="s">
        <v>1</v>
      </c>
      <c r="H162" s="12">
        <v>100</v>
      </c>
      <c r="I162" s="12">
        <v>100</v>
      </c>
      <c r="J162" s="69">
        <f>I162/H162*100</f>
        <v>100</v>
      </c>
      <c r="K162" s="67"/>
      <c r="L162" s="9"/>
    </row>
    <row r="163" spans="1:12" ht="24.75" customHeight="1">
      <c r="A163" s="136" t="s">
        <v>281</v>
      </c>
      <c r="B163" s="36" t="s">
        <v>2</v>
      </c>
      <c r="C163" s="48">
        <f>C164</f>
        <v>250</v>
      </c>
      <c r="D163" s="48">
        <f>D164</f>
        <v>250</v>
      </c>
      <c r="E163" s="49">
        <f>D163/C163*100</f>
        <v>100</v>
      </c>
      <c r="F163" s="5" t="s">
        <v>2</v>
      </c>
      <c r="G163" s="31"/>
      <c r="H163" s="3"/>
      <c r="I163" s="3"/>
      <c r="J163" s="40">
        <f>(J164+J165+J166+J167)/4</f>
        <v>96.79431543605827</v>
      </c>
      <c r="K163" s="49">
        <f>J163/E163</f>
        <v>0.9679431543605826</v>
      </c>
      <c r="L163" s="5" t="s">
        <v>4</v>
      </c>
    </row>
    <row r="164" spans="1:12" ht="25.5" customHeight="1">
      <c r="A164" s="136"/>
      <c r="B164" s="3" t="s">
        <v>21</v>
      </c>
      <c r="C164" s="42">
        <v>250</v>
      </c>
      <c r="D164" s="42">
        <v>250</v>
      </c>
      <c r="E164" s="42">
        <f>D164/C164*100</f>
        <v>100</v>
      </c>
      <c r="F164" s="22" t="s">
        <v>168</v>
      </c>
      <c r="G164" s="31" t="s">
        <v>5</v>
      </c>
      <c r="H164" s="43">
        <v>88.6</v>
      </c>
      <c r="I164" s="3">
        <v>90.3</v>
      </c>
      <c r="J164" s="32">
        <f>I164/H164*100</f>
        <v>101.91873589164786</v>
      </c>
      <c r="K164" s="10"/>
      <c r="L164" s="8"/>
    </row>
    <row r="165" spans="1:12" ht="24">
      <c r="A165" s="136"/>
      <c r="B165" s="10"/>
      <c r="C165" s="51"/>
      <c r="D165" s="51"/>
      <c r="E165" s="10"/>
      <c r="F165" s="22" t="s">
        <v>169</v>
      </c>
      <c r="G165" s="31" t="s">
        <v>5</v>
      </c>
      <c r="H165" s="3">
        <v>3.6</v>
      </c>
      <c r="I165" s="3">
        <v>3.2</v>
      </c>
      <c r="J165" s="32">
        <f>I165/H165*100</f>
        <v>88.8888888888889</v>
      </c>
      <c r="K165" s="10"/>
      <c r="L165" s="8"/>
    </row>
    <row r="166" spans="1:12" ht="24">
      <c r="A166" s="136"/>
      <c r="B166" s="10"/>
      <c r="C166" s="51"/>
      <c r="D166" s="51"/>
      <c r="E166" s="10"/>
      <c r="F166" s="22" t="s">
        <v>170</v>
      </c>
      <c r="G166" s="31" t="s">
        <v>5</v>
      </c>
      <c r="H166" s="3">
        <v>30.3</v>
      </c>
      <c r="I166" s="3">
        <v>29.2</v>
      </c>
      <c r="J166" s="32">
        <f>I166/H166*100</f>
        <v>96.36963696369637</v>
      </c>
      <c r="K166" s="10"/>
      <c r="L166" s="5"/>
    </row>
    <row r="167" spans="1:12" ht="24.75" customHeight="1">
      <c r="A167" s="136"/>
      <c r="B167" s="10"/>
      <c r="C167" s="51"/>
      <c r="D167" s="51"/>
      <c r="E167" s="10"/>
      <c r="F167" s="22" t="s">
        <v>171</v>
      </c>
      <c r="G167" s="31" t="s">
        <v>5</v>
      </c>
      <c r="H167" s="3">
        <v>12</v>
      </c>
      <c r="I167" s="3">
        <v>12</v>
      </c>
      <c r="J167" s="32">
        <f>I167/H167*100</f>
        <v>100</v>
      </c>
      <c r="K167" s="10"/>
      <c r="L167" s="8"/>
    </row>
    <row r="168" spans="1:12" ht="52.5" customHeight="1">
      <c r="A168" s="150" t="s">
        <v>224</v>
      </c>
      <c r="B168" s="36" t="s">
        <v>2</v>
      </c>
      <c r="C168" s="149" t="s">
        <v>225</v>
      </c>
      <c r="D168" s="149"/>
      <c r="E168" s="149"/>
      <c r="F168" s="36" t="s">
        <v>2</v>
      </c>
      <c r="G168" s="10"/>
      <c r="H168" s="10"/>
      <c r="I168" s="10"/>
      <c r="J168" s="119">
        <f>(J169+J170+J171+J172)/4</f>
        <v>99.71138290589025</v>
      </c>
      <c r="K168" s="87"/>
      <c r="L168" s="8"/>
    </row>
    <row r="169" spans="1:12" ht="56.25" customHeight="1">
      <c r="A169" s="151"/>
      <c r="B169" s="10"/>
      <c r="C169" s="51"/>
      <c r="D169" s="51"/>
      <c r="E169" s="10"/>
      <c r="F169" s="22" t="s">
        <v>226</v>
      </c>
      <c r="G169" s="31" t="s">
        <v>227</v>
      </c>
      <c r="H169" s="3">
        <v>0.2</v>
      </c>
      <c r="I169" s="3">
        <v>0.4</v>
      </c>
      <c r="J169" s="118">
        <f>I169/H169*100</f>
        <v>200</v>
      </c>
      <c r="K169" s="10"/>
      <c r="L169" s="8"/>
    </row>
    <row r="170" spans="1:12" ht="54" customHeight="1">
      <c r="A170" s="151"/>
      <c r="B170" s="10"/>
      <c r="C170" s="51"/>
      <c r="D170" s="51"/>
      <c r="E170" s="10"/>
      <c r="F170" s="22" t="s">
        <v>228</v>
      </c>
      <c r="G170" s="31" t="s">
        <v>5</v>
      </c>
      <c r="H170" s="3">
        <v>82</v>
      </c>
      <c r="I170" s="3">
        <v>65</v>
      </c>
      <c r="J170" s="43">
        <f>I170/H170*100</f>
        <v>79.26829268292683</v>
      </c>
      <c r="K170" s="10"/>
      <c r="L170" s="8"/>
    </row>
    <row r="171" spans="1:12" ht="42" customHeight="1">
      <c r="A171" s="151"/>
      <c r="B171" s="10"/>
      <c r="C171" s="51"/>
      <c r="D171" s="51"/>
      <c r="E171" s="10"/>
      <c r="F171" s="22" t="s">
        <v>229</v>
      </c>
      <c r="G171" s="31" t="s">
        <v>227</v>
      </c>
      <c r="H171" s="3">
        <v>333</v>
      </c>
      <c r="I171" s="3">
        <v>140</v>
      </c>
      <c r="J171" s="43">
        <f>I171/H171*100</f>
        <v>42.04204204204204</v>
      </c>
      <c r="K171" s="10"/>
      <c r="L171" s="8"/>
    </row>
    <row r="172" spans="1:12" ht="42" customHeight="1">
      <c r="A172" s="152"/>
      <c r="B172" s="10"/>
      <c r="C172" s="51"/>
      <c r="D172" s="51"/>
      <c r="E172" s="10"/>
      <c r="F172" s="22" t="s">
        <v>230</v>
      </c>
      <c r="G172" s="31" t="s">
        <v>227</v>
      </c>
      <c r="H172" s="3">
        <v>4901</v>
      </c>
      <c r="I172" s="3">
        <v>3800</v>
      </c>
      <c r="J172" s="43">
        <f>I172/H172*100</f>
        <v>77.53519689859213</v>
      </c>
      <c r="K172" s="10"/>
      <c r="L172" s="8"/>
    </row>
    <row r="173" spans="1:12" ht="24" customHeight="1">
      <c r="A173" s="138" t="s">
        <v>239</v>
      </c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40"/>
    </row>
    <row r="174" spans="1:12" ht="15.75" customHeight="1">
      <c r="A174" s="134" t="s">
        <v>172</v>
      </c>
      <c r="B174" s="48" t="s">
        <v>2</v>
      </c>
      <c r="C174" s="38">
        <f>C175+C176+C177</f>
        <v>82669.004</v>
      </c>
      <c r="D174" s="38">
        <f>D175+D176+D177</f>
        <v>81974.564</v>
      </c>
      <c r="E174" s="38">
        <f>D174/C174*100</f>
        <v>99.15997536392237</v>
      </c>
      <c r="F174" s="48" t="s">
        <v>2</v>
      </c>
      <c r="G174" s="5"/>
      <c r="H174" s="3"/>
      <c r="I174" s="3"/>
      <c r="J174" s="48">
        <f>(J175+J176+J177+J178+J179+J180+J181+J182)/8</f>
        <v>100</v>
      </c>
      <c r="K174" s="40">
        <f>J174/E174</f>
        <v>1.0084714082773285</v>
      </c>
      <c r="L174" s="5" t="s">
        <v>4</v>
      </c>
    </row>
    <row r="175" spans="1:12" ht="24">
      <c r="A175" s="135"/>
      <c r="B175" s="31" t="s">
        <v>21</v>
      </c>
      <c r="C175" s="3">
        <v>20365.73</v>
      </c>
      <c r="D175" s="3">
        <v>19836.56</v>
      </c>
      <c r="E175" s="3">
        <f>D175/C175*100</f>
        <v>97.401664462801</v>
      </c>
      <c r="F175" s="22" t="s">
        <v>42</v>
      </c>
      <c r="G175" s="31" t="s">
        <v>43</v>
      </c>
      <c r="H175" s="31" t="s">
        <v>237</v>
      </c>
      <c r="I175" s="31" t="s">
        <v>237</v>
      </c>
      <c r="J175" s="3">
        <v>100</v>
      </c>
      <c r="K175" s="10"/>
      <c r="L175" s="8"/>
    </row>
    <row r="176" spans="1:12" ht="36">
      <c r="A176" s="135"/>
      <c r="B176" s="31" t="s">
        <v>9</v>
      </c>
      <c r="C176" s="3">
        <v>8.504</v>
      </c>
      <c r="D176" s="3">
        <v>8.504</v>
      </c>
      <c r="E176" s="3">
        <f>D176/C176*100</f>
        <v>100</v>
      </c>
      <c r="F176" s="22" t="s">
        <v>98</v>
      </c>
      <c r="G176" s="31" t="s">
        <v>173</v>
      </c>
      <c r="H176" s="55">
        <v>4</v>
      </c>
      <c r="I176" s="55">
        <v>4</v>
      </c>
      <c r="J176" s="3">
        <f>I176/H176*100</f>
        <v>100</v>
      </c>
      <c r="K176" s="10"/>
      <c r="L176" s="8"/>
    </row>
    <row r="177" spans="1:12" ht="15" customHeight="1">
      <c r="A177" s="135"/>
      <c r="B177" s="31" t="s">
        <v>10</v>
      </c>
      <c r="C177" s="3">
        <v>62294.77</v>
      </c>
      <c r="D177" s="3">
        <v>62129.5</v>
      </c>
      <c r="E177" s="3">
        <f>D177/C177*100</f>
        <v>99.73469682928439</v>
      </c>
      <c r="F177" s="22" t="s">
        <v>44</v>
      </c>
      <c r="G177" s="31" t="s">
        <v>0</v>
      </c>
      <c r="H177" s="55">
        <v>4815</v>
      </c>
      <c r="I177" s="55">
        <v>4815</v>
      </c>
      <c r="J177" s="3">
        <f>I177/H177*100</f>
        <v>100</v>
      </c>
      <c r="K177" s="10"/>
      <c r="L177" s="8"/>
    </row>
    <row r="178" spans="1:12" ht="18" customHeight="1">
      <c r="A178" s="135"/>
      <c r="B178" s="10"/>
      <c r="C178" s="3"/>
      <c r="D178" s="3"/>
      <c r="E178" s="10"/>
      <c r="F178" s="22" t="s">
        <v>45</v>
      </c>
      <c r="G178" s="31" t="s">
        <v>0</v>
      </c>
      <c r="H178" s="55">
        <v>362</v>
      </c>
      <c r="I178" s="55">
        <v>362</v>
      </c>
      <c r="J178" s="3">
        <f>I178/H178*100</f>
        <v>100</v>
      </c>
      <c r="K178" s="10"/>
      <c r="L178" s="8"/>
    </row>
    <row r="179" spans="1:12" ht="24">
      <c r="A179" s="135"/>
      <c r="B179" s="10"/>
      <c r="C179" s="3"/>
      <c r="D179" s="3"/>
      <c r="E179" s="10"/>
      <c r="F179" s="22" t="s">
        <v>46</v>
      </c>
      <c r="G179" s="31" t="s">
        <v>47</v>
      </c>
      <c r="H179" s="31" t="s">
        <v>238</v>
      </c>
      <c r="I179" s="31" t="s">
        <v>238</v>
      </c>
      <c r="J179" s="3">
        <v>100</v>
      </c>
      <c r="K179" s="10"/>
      <c r="L179" s="8"/>
    </row>
    <row r="180" spans="1:12" ht="45" customHeight="1">
      <c r="A180" s="135"/>
      <c r="B180" s="10"/>
      <c r="C180" s="3"/>
      <c r="D180" s="51"/>
      <c r="E180" s="10"/>
      <c r="F180" s="22" t="s">
        <v>48</v>
      </c>
      <c r="G180" s="31" t="s">
        <v>1</v>
      </c>
      <c r="H180" s="43">
        <v>29</v>
      </c>
      <c r="I180" s="43">
        <v>29</v>
      </c>
      <c r="J180" s="3">
        <f>I180/H180*100</f>
        <v>100</v>
      </c>
      <c r="K180" s="10"/>
      <c r="L180" s="8"/>
    </row>
    <row r="181" spans="1:12" ht="36">
      <c r="A181" s="64"/>
      <c r="B181" s="10"/>
      <c r="C181" s="3"/>
      <c r="D181" s="3"/>
      <c r="E181" s="10"/>
      <c r="F181" s="22" t="s">
        <v>49</v>
      </c>
      <c r="G181" s="31" t="s">
        <v>1</v>
      </c>
      <c r="H181" s="43">
        <v>18</v>
      </c>
      <c r="I181" s="43">
        <v>18</v>
      </c>
      <c r="J181" s="3">
        <f>I181/H181*100</f>
        <v>100</v>
      </c>
      <c r="K181" s="10"/>
      <c r="L181" s="8"/>
    </row>
    <row r="182" spans="1:12" ht="12">
      <c r="A182" s="64"/>
      <c r="B182" s="10"/>
      <c r="C182" s="3"/>
      <c r="D182" s="51"/>
      <c r="E182" s="10"/>
      <c r="F182" s="22" t="s">
        <v>174</v>
      </c>
      <c r="G182" s="31" t="s">
        <v>0</v>
      </c>
      <c r="H182" s="43">
        <v>22160</v>
      </c>
      <c r="I182" s="43">
        <v>22160</v>
      </c>
      <c r="J182" s="3">
        <f>I182/H182*100</f>
        <v>100</v>
      </c>
      <c r="K182" s="10"/>
      <c r="L182" s="8"/>
    </row>
    <row r="183" spans="1:12" ht="23.25" customHeight="1">
      <c r="A183" s="134" t="s">
        <v>175</v>
      </c>
      <c r="B183" s="48" t="s">
        <v>2</v>
      </c>
      <c r="C183" s="92">
        <f>C184+C185</f>
        <v>12907.560000000001</v>
      </c>
      <c r="D183" s="92">
        <f>D184+D185</f>
        <v>12634.9</v>
      </c>
      <c r="E183" s="38">
        <f aca="true" t="shared" si="8" ref="E183:E188">D183/C183*100</f>
        <v>97.8875945569883</v>
      </c>
      <c r="F183" s="48" t="s">
        <v>2</v>
      </c>
      <c r="G183" s="5"/>
      <c r="H183" s="3"/>
      <c r="I183" s="3"/>
      <c r="J183" s="48">
        <f>(J184+J185)/2</f>
        <v>100</v>
      </c>
      <c r="K183" s="49">
        <f>J183/E183</f>
        <v>1.0215799096154303</v>
      </c>
      <c r="L183" s="5" t="s">
        <v>4</v>
      </c>
    </row>
    <row r="184" spans="1:12" ht="27.75" customHeight="1">
      <c r="A184" s="135"/>
      <c r="B184" s="31" t="s">
        <v>21</v>
      </c>
      <c r="C184" s="93">
        <v>1760.95</v>
      </c>
      <c r="D184" s="93">
        <v>1635.06</v>
      </c>
      <c r="E184" s="43">
        <f t="shared" si="8"/>
        <v>92.85101791646554</v>
      </c>
      <c r="F184" s="22" t="s">
        <v>97</v>
      </c>
      <c r="G184" s="31" t="s">
        <v>1</v>
      </c>
      <c r="H184" s="31">
        <v>6</v>
      </c>
      <c r="I184" s="31">
        <v>6</v>
      </c>
      <c r="J184" s="3">
        <v>100</v>
      </c>
      <c r="K184" s="10"/>
      <c r="L184" s="8"/>
    </row>
    <row r="185" spans="1:12" ht="36.75" customHeight="1">
      <c r="A185" s="135"/>
      <c r="B185" s="31" t="s">
        <v>10</v>
      </c>
      <c r="C185" s="93">
        <v>11146.61</v>
      </c>
      <c r="D185" s="93">
        <v>10999.84</v>
      </c>
      <c r="E185" s="43">
        <f t="shared" si="8"/>
        <v>98.683276798955</v>
      </c>
      <c r="F185" s="35" t="s">
        <v>98</v>
      </c>
      <c r="G185" s="59" t="s">
        <v>1</v>
      </c>
      <c r="H185" s="72" t="s">
        <v>176</v>
      </c>
      <c r="I185" s="72" t="s">
        <v>176</v>
      </c>
      <c r="J185" s="3">
        <v>100</v>
      </c>
      <c r="K185" s="10"/>
      <c r="L185" s="8"/>
    </row>
    <row r="186" spans="1:12" ht="23.25" customHeight="1">
      <c r="A186" s="134" t="s">
        <v>178</v>
      </c>
      <c r="B186" s="48" t="s">
        <v>2</v>
      </c>
      <c r="C186" s="38">
        <f>C187+C188</f>
        <v>34689.8</v>
      </c>
      <c r="D186" s="38">
        <f>D187+D188</f>
        <v>34328.37</v>
      </c>
      <c r="E186" s="38">
        <f t="shared" si="8"/>
        <v>98.95810872360174</v>
      </c>
      <c r="F186" s="48" t="s">
        <v>2</v>
      </c>
      <c r="G186" s="5"/>
      <c r="H186" s="3"/>
      <c r="I186" s="3"/>
      <c r="J186" s="48">
        <f>SUM(J187+J188+J189+J190+J191+J192)/6</f>
        <v>100</v>
      </c>
      <c r="K186" s="49">
        <f>J186/E186</f>
        <v>1.01052860942713</v>
      </c>
      <c r="L186" s="5" t="s">
        <v>4</v>
      </c>
    </row>
    <row r="187" spans="1:12" ht="27.75" customHeight="1">
      <c r="A187" s="135"/>
      <c r="B187" s="31" t="s">
        <v>21</v>
      </c>
      <c r="C187" s="3">
        <v>12715.71</v>
      </c>
      <c r="D187" s="3">
        <v>12357.42</v>
      </c>
      <c r="E187" s="43">
        <f t="shared" si="8"/>
        <v>97.18230440927012</v>
      </c>
      <c r="F187" s="111" t="s">
        <v>52</v>
      </c>
      <c r="G187" s="112" t="s">
        <v>47</v>
      </c>
      <c r="H187" s="112" t="s">
        <v>238</v>
      </c>
      <c r="I187" s="112" t="s">
        <v>238</v>
      </c>
      <c r="J187" s="3">
        <v>100</v>
      </c>
      <c r="K187" s="10"/>
      <c r="L187" s="8"/>
    </row>
    <row r="188" spans="1:12" ht="39.75" customHeight="1">
      <c r="A188" s="135"/>
      <c r="B188" s="31" t="s">
        <v>10</v>
      </c>
      <c r="C188" s="3">
        <v>21974.09</v>
      </c>
      <c r="D188" s="3">
        <v>21970.95</v>
      </c>
      <c r="E188" s="43">
        <f t="shared" si="8"/>
        <v>99.9857104435269</v>
      </c>
      <c r="F188" s="111" t="s">
        <v>53</v>
      </c>
      <c r="G188" s="112" t="s">
        <v>1</v>
      </c>
      <c r="H188" s="59">
        <v>6</v>
      </c>
      <c r="I188" s="59">
        <v>6</v>
      </c>
      <c r="J188" s="3">
        <v>100</v>
      </c>
      <c r="K188" s="10"/>
      <c r="L188" s="8"/>
    </row>
    <row r="189" spans="1:12" ht="15.75" customHeight="1">
      <c r="A189" s="135"/>
      <c r="B189" s="91"/>
      <c r="C189" s="77"/>
      <c r="D189" s="86"/>
      <c r="E189" s="79"/>
      <c r="F189" s="111" t="s">
        <v>54</v>
      </c>
      <c r="G189" s="112" t="s">
        <v>47</v>
      </c>
      <c r="H189" s="112" t="s">
        <v>240</v>
      </c>
      <c r="I189" s="112" t="s">
        <v>240</v>
      </c>
      <c r="J189" s="3">
        <v>100</v>
      </c>
      <c r="K189" s="10"/>
      <c r="L189" s="8"/>
    </row>
    <row r="190" spans="1:12" ht="24.75" customHeight="1">
      <c r="A190" s="135"/>
      <c r="B190" s="85"/>
      <c r="C190" s="77"/>
      <c r="D190" s="86"/>
      <c r="E190" s="85"/>
      <c r="F190" s="111" t="s">
        <v>55</v>
      </c>
      <c r="G190" s="112" t="s">
        <v>43</v>
      </c>
      <c r="H190" s="112" t="s">
        <v>241</v>
      </c>
      <c r="I190" s="112" t="s">
        <v>241</v>
      </c>
      <c r="J190" s="3">
        <v>100</v>
      </c>
      <c r="K190" s="10"/>
      <c r="L190" s="8"/>
    </row>
    <row r="191" spans="1:12" ht="50.25" customHeight="1">
      <c r="A191" s="135"/>
      <c r="B191" s="85"/>
      <c r="C191" s="77"/>
      <c r="D191" s="86"/>
      <c r="E191" s="85"/>
      <c r="F191" s="111" t="s">
        <v>99</v>
      </c>
      <c r="G191" s="112" t="s">
        <v>1</v>
      </c>
      <c r="H191" s="113">
        <v>29</v>
      </c>
      <c r="I191" s="112" t="s">
        <v>242</v>
      </c>
      <c r="J191" s="3">
        <v>100</v>
      </c>
      <c r="K191" s="10"/>
      <c r="L191" s="5"/>
    </row>
    <row r="192" spans="1:12" ht="45" customHeight="1">
      <c r="A192" s="74"/>
      <c r="B192" s="85"/>
      <c r="C192" s="77"/>
      <c r="D192" s="86"/>
      <c r="E192" s="85"/>
      <c r="F192" s="111" t="s">
        <v>177</v>
      </c>
      <c r="G192" s="112" t="s">
        <v>173</v>
      </c>
      <c r="H192" s="112" t="s">
        <v>243</v>
      </c>
      <c r="I192" s="112" t="s">
        <v>243</v>
      </c>
      <c r="J192" s="3">
        <v>100</v>
      </c>
      <c r="K192" s="10"/>
      <c r="L192" s="5"/>
    </row>
    <row r="193" spans="1:12" ht="15.75" customHeight="1">
      <c r="A193" s="134" t="s">
        <v>179</v>
      </c>
      <c r="B193" s="48" t="s">
        <v>2</v>
      </c>
      <c r="C193" s="38">
        <f>C194+C195+C196</f>
        <v>14296.58</v>
      </c>
      <c r="D193" s="38">
        <f>D194+D195+D196</f>
        <v>14255.64</v>
      </c>
      <c r="E193" s="38">
        <f>+D193/C193*100</f>
        <v>99.71363780708393</v>
      </c>
      <c r="F193" s="48" t="s">
        <v>2</v>
      </c>
      <c r="G193" s="5"/>
      <c r="H193" s="3"/>
      <c r="I193" s="3"/>
      <c r="J193" s="48">
        <f>(J194+J195+J196+J197)/4</f>
        <v>100</v>
      </c>
      <c r="K193" s="40">
        <f>J193/E193</f>
        <v>1.002871845809799</v>
      </c>
      <c r="L193" s="5" t="s">
        <v>4</v>
      </c>
    </row>
    <row r="194" spans="1:12" ht="18.75" customHeight="1">
      <c r="A194" s="135"/>
      <c r="B194" s="31" t="s">
        <v>21</v>
      </c>
      <c r="C194" s="3">
        <v>2246.14</v>
      </c>
      <c r="D194" s="3">
        <v>2215.57</v>
      </c>
      <c r="E194" s="42">
        <f>+D194/C194*100</f>
        <v>98.63899845957957</v>
      </c>
      <c r="F194" s="22" t="s">
        <v>180</v>
      </c>
      <c r="G194" s="31" t="s">
        <v>0</v>
      </c>
      <c r="H194" s="55">
        <v>22160</v>
      </c>
      <c r="I194" s="55">
        <v>22160</v>
      </c>
      <c r="J194" s="3">
        <f>I194/H194*100</f>
        <v>100</v>
      </c>
      <c r="K194" s="10"/>
      <c r="L194" s="8"/>
    </row>
    <row r="195" spans="1:12" ht="17.25" customHeight="1">
      <c r="A195" s="135"/>
      <c r="B195" s="31" t="s">
        <v>9</v>
      </c>
      <c r="C195" s="3">
        <v>8.5</v>
      </c>
      <c r="D195" s="3">
        <v>8.5</v>
      </c>
      <c r="E195" s="42">
        <f>+D195/C195*100</f>
        <v>100</v>
      </c>
      <c r="F195" s="22" t="s">
        <v>33</v>
      </c>
      <c r="G195" s="31" t="s">
        <v>173</v>
      </c>
      <c r="H195" s="55">
        <v>158228</v>
      </c>
      <c r="I195" s="55">
        <v>158228</v>
      </c>
      <c r="J195" s="3">
        <f>I195/H195*100</f>
        <v>100</v>
      </c>
      <c r="K195" s="10"/>
      <c r="L195" s="5"/>
    </row>
    <row r="196" spans="1:12" ht="15.75" customHeight="1">
      <c r="A196" s="135"/>
      <c r="B196" s="31" t="s">
        <v>10</v>
      </c>
      <c r="C196" s="3">
        <v>12041.94</v>
      </c>
      <c r="D196" s="3">
        <v>12031.57</v>
      </c>
      <c r="E196" s="42">
        <f>+D196/C196*100</f>
        <v>99.91388430767799</v>
      </c>
      <c r="F196" s="22" t="s">
        <v>34</v>
      </c>
      <c r="G196" s="31" t="s">
        <v>35</v>
      </c>
      <c r="H196" s="55">
        <v>574721</v>
      </c>
      <c r="I196" s="55">
        <v>574721</v>
      </c>
      <c r="J196" s="3">
        <v>100</v>
      </c>
      <c r="K196" s="10"/>
      <c r="L196" s="8"/>
    </row>
    <row r="197" spans="1:12" ht="26.25" customHeight="1">
      <c r="A197" s="137"/>
      <c r="B197" s="31"/>
      <c r="C197" s="3"/>
      <c r="D197" s="51"/>
      <c r="E197" s="42"/>
      <c r="F197" s="22" t="s">
        <v>55</v>
      </c>
      <c r="G197" s="4" t="s">
        <v>43</v>
      </c>
      <c r="H197" s="72" t="s">
        <v>244</v>
      </c>
      <c r="I197" s="72" t="s">
        <v>244</v>
      </c>
      <c r="J197" s="3">
        <v>100</v>
      </c>
      <c r="K197" s="10"/>
      <c r="L197" s="8"/>
    </row>
    <row r="198" spans="1:12" ht="26.25" customHeight="1">
      <c r="A198" s="134" t="s">
        <v>184</v>
      </c>
      <c r="B198" s="48" t="s">
        <v>2</v>
      </c>
      <c r="C198" s="38">
        <f>C199+C200</f>
        <v>4121.89</v>
      </c>
      <c r="D198" s="38">
        <f>D199+D200</f>
        <v>4112.24</v>
      </c>
      <c r="E198" s="38">
        <f>D198/C198*100</f>
        <v>99.76588409685847</v>
      </c>
      <c r="F198" s="48" t="s">
        <v>2</v>
      </c>
      <c r="G198" s="76"/>
      <c r="H198" s="78"/>
      <c r="I198" s="78"/>
      <c r="J198" s="54">
        <f>(J199+J200+J201+J202+J203+J204+J205+J206+J207+J208+J209)/11</f>
        <v>100</v>
      </c>
      <c r="K198" s="40">
        <f>J198/E198</f>
        <v>1.0023466529190903</v>
      </c>
      <c r="L198" s="5" t="s">
        <v>4</v>
      </c>
    </row>
    <row r="199" spans="1:12" ht="21.75" customHeight="1">
      <c r="A199" s="135"/>
      <c r="B199" s="31" t="s">
        <v>21</v>
      </c>
      <c r="C199" s="3">
        <v>1314.8</v>
      </c>
      <c r="D199" s="3">
        <v>1305.16</v>
      </c>
      <c r="E199" s="42">
        <f>D199/C199*100</f>
        <v>99.26680864009737</v>
      </c>
      <c r="F199" s="22" t="s">
        <v>57</v>
      </c>
      <c r="G199" s="31" t="s">
        <v>0</v>
      </c>
      <c r="H199" s="3">
        <v>4815</v>
      </c>
      <c r="I199" s="3">
        <v>4815</v>
      </c>
      <c r="J199" s="3">
        <f aca="true" t="shared" si="9" ref="J199:J209">I199/H199*100</f>
        <v>100</v>
      </c>
      <c r="K199" s="10"/>
      <c r="L199" s="8"/>
    </row>
    <row r="200" spans="1:12" ht="18" customHeight="1">
      <c r="A200" s="135"/>
      <c r="B200" s="31" t="s">
        <v>10</v>
      </c>
      <c r="C200" s="3">
        <v>2807.09</v>
      </c>
      <c r="D200" s="3">
        <v>2807.08</v>
      </c>
      <c r="E200" s="42">
        <f>+D200/C200*100</f>
        <v>99.99964375919545</v>
      </c>
      <c r="F200" s="22" t="s">
        <v>56</v>
      </c>
      <c r="G200" s="31" t="s">
        <v>1</v>
      </c>
      <c r="H200" s="3">
        <v>10770</v>
      </c>
      <c r="I200" s="3">
        <v>10770</v>
      </c>
      <c r="J200" s="3">
        <f t="shared" si="9"/>
        <v>100</v>
      </c>
      <c r="K200" s="10"/>
      <c r="L200" s="5"/>
    </row>
    <row r="201" spans="1:12" ht="25.5" customHeight="1">
      <c r="A201" s="135"/>
      <c r="B201" s="10"/>
      <c r="C201" s="3"/>
      <c r="D201" s="51"/>
      <c r="E201" s="10"/>
      <c r="F201" s="22" t="s">
        <v>58</v>
      </c>
      <c r="G201" s="31" t="s">
        <v>1</v>
      </c>
      <c r="H201" s="55">
        <v>3360</v>
      </c>
      <c r="I201" s="55">
        <v>3360</v>
      </c>
      <c r="J201" s="3">
        <f t="shared" si="9"/>
        <v>100</v>
      </c>
      <c r="K201" s="10"/>
      <c r="L201" s="8"/>
    </row>
    <row r="202" spans="1:12" ht="18" customHeight="1">
      <c r="A202" s="135"/>
      <c r="B202" s="10"/>
      <c r="C202" s="3"/>
      <c r="D202" s="51"/>
      <c r="E202" s="10"/>
      <c r="F202" s="22" t="s">
        <v>59</v>
      </c>
      <c r="G202" s="4" t="s">
        <v>1</v>
      </c>
      <c r="H202" s="55">
        <v>48</v>
      </c>
      <c r="I202" s="55">
        <v>48</v>
      </c>
      <c r="J202" s="3">
        <f t="shared" si="9"/>
        <v>100</v>
      </c>
      <c r="K202" s="10"/>
      <c r="L202" s="8"/>
    </row>
    <row r="203" spans="1:12" ht="23.25" customHeight="1">
      <c r="A203" s="135"/>
      <c r="B203" s="10"/>
      <c r="C203" s="3"/>
      <c r="D203" s="51"/>
      <c r="E203" s="10"/>
      <c r="F203" s="22" t="s">
        <v>60</v>
      </c>
      <c r="G203" s="4" t="s">
        <v>1</v>
      </c>
      <c r="H203" s="55">
        <v>10770</v>
      </c>
      <c r="I203" s="55">
        <v>10770</v>
      </c>
      <c r="J203" s="3">
        <f t="shared" si="9"/>
        <v>100</v>
      </c>
      <c r="K203" s="10"/>
      <c r="L203" s="8"/>
    </row>
    <row r="204" spans="1:12" ht="20.25" customHeight="1">
      <c r="A204" s="135"/>
      <c r="B204" s="10"/>
      <c r="C204" s="3"/>
      <c r="D204" s="51"/>
      <c r="E204" s="10"/>
      <c r="F204" s="22" t="s">
        <v>61</v>
      </c>
      <c r="G204" s="4" t="s">
        <v>1</v>
      </c>
      <c r="H204" s="55">
        <v>13</v>
      </c>
      <c r="I204" s="55">
        <v>13</v>
      </c>
      <c r="J204" s="3">
        <f t="shared" si="9"/>
        <v>100</v>
      </c>
      <c r="K204" s="10"/>
      <c r="L204" s="5"/>
    </row>
    <row r="205" spans="1:12" ht="20.25" customHeight="1">
      <c r="A205" s="135"/>
      <c r="B205" s="10"/>
      <c r="C205" s="3"/>
      <c r="D205" s="51"/>
      <c r="E205" s="10"/>
      <c r="F205" s="22" t="s">
        <v>62</v>
      </c>
      <c r="G205" s="4" t="s">
        <v>1</v>
      </c>
      <c r="H205" s="55">
        <v>12</v>
      </c>
      <c r="I205" s="55">
        <v>12</v>
      </c>
      <c r="J205" s="3">
        <f t="shared" si="9"/>
        <v>100</v>
      </c>
      <c r="K205" s="10"/>
      <c r="L205" s="4"/>
    </row>
    <row r="206" spans="1:12" ht="30.75" customHeight="1">
      <c r="A206" s="137"/>
      <c r="B206" s="10"/>
      <c r="C206" s="3"/>
      <c r="D206" s="51"/>
      <c r="E206" s="10"/>
      <c r="F206" s="22" t="s">
        <v>63</v>
      </c>
      <c r="G206" s="4" t="s">
        <v>43</v>
      </c>
      <c r="H206" s="72" t="s">
        <v>245</v>
      </c>
      <c r="I206" s="72" t="s">
        <v>245</v>
      </c>
      <c r="J206" s="3">
        <v>100</v>
      </c>
      <c r="K206" s="10"/>
      <c r="L206" s="4"/>
    </row>
    <row r="207" spans="1:12" ht="30.75" customHeight="1">
      <c r="A207" s="35"/>
      <c r="B207" s="10"/>
      <c r="C207" s="3"/>
      <c r="D207" s="51"/>
      <c r="E207" s="10"/>
      <c r="F207" s="22" t="s">
        <v>181</v>
      </c>
      <c r="G207" s="4" t="s">
        <v>173</v>
      </c>
      <c r="H207" s="72" t="s">
        <v>246</v>
      </c>
      <c r="I207" s="72" t="s">
        <v>246</v>
      </c>
      <c r="J207" s="3">
        <f t="shared" si="9"/>
        <v>100</v>
      </c>
      <c r="K207" s="10"/>
      <c r="L207" s="4"/>
    </row>
    <row r="208" spans="1:12" ht="30.75" customHeight="1">
      <c r="A208" s="35"/>
      <c r="B208" s="10"/>
      <c r="C208" s="3"/>
      <c r="D208" s="51"/>
      <c r="E208" s="10"/>
      <c r="F208" s="22" t="s">
        <v>182</v>
      </c>
      <c r="G208" s="4" t="s">
        <v>173</v>
      </c>
      <c r="H208" s="72" t="s">
        <v>243</v>
      </c>
      <c r="I208" s="72" t="s">
        <v>243</v>
      </c>
      <c r="J208" s="3">
        <f t="shared" si="9"/>
        <v>100</v>
      </c>
      <c r="K208" s="10"/>
      <c r="L208" s="4"/>
    </row>
    <row r="209" spans="1:12" ht="30.75" customHeight="1">
      <c r="A209" s="35"/>
      <c r="B209" s="10"/>
      <c r="C209" s="3"/>
      <c r="D209" s="51"/>
      <c r="E209" s="10"/>
      <c r="F209" s="22" t="s">
        <v>183</v>
      </c>
      <c r="G209" s="4" t="s">
        <v>173</v>
      </c>
      <c r="H209" s="72" t="s">
        <v>247</v>
      </c>
      <c r="I209" s="72" t="s">
        <v>247</v>
      </c>
      <c r="J209" s="3">
        <f t="shared" si="9"/>
        <v>100</v>
      </c>
      <c r="K209" s="10"/>
      <c r="L209" s="4"/>
    </row>
    <row r="210" spans="1:12" ht="29.25" customHeight="1">
      <c r="A210" s="136" t="s">
        <v>185</v>
      </c>
      <c r="B210" s="48" t="s">
        <v>2</v>
      </c>
      <c r="C210" s="38">
        <f>C211+C212</f>
        <v>16320.16</v>
      </c>
      <c r="D210" s="38">
        <f>D211+D212</f>
        <v>16310.42</v>
      </c>
      <c r="E210" s="38">
        <f>D210/C210*100</f>
        <v>99.94031921255674</v>
      </c>
      <c r="F210" s="48" t="s">
        <v>2</v>
      </c>
      <c r="G210" s="5"/>
      <c r="H210" s="3"/>
      <c r="I210" s="3"/>
      <c r="J210" s="48">
        <f>(J211+J212+J213+J214+J215+J216)/6</f>
        <v>98.5</v>
      </c>
      <c r="K210" s="49">
        <v>1</v>
      </c>
      <c r="L210" s="5" t="s">
        <v>22</v>
      </c>
    </row>
    <row r="211" spans="1:12" ht="16.5" customHeight="1">
      <c r="A211" s="136"/>
      <c r="B211" s="31" t="s">
        <v>21</v>
      </c>
      <c r="C211" s="3">
        <v>1995.13</v>
      </c>
      <c r="D211" s="3">
        <v>1990.36</v>
      </c>
      <c r="E211" s="3">
        <f>D211/C211*100</f>
        <v>99.76091783492804</v>
      </c>
      <c r="F211" s="22" t="s">
        <v>50</v>
      </c>
      <c r="G211" s="31" t="s">
        <v>0</v>
      </c>
      <c r="H211" s="55">
        <v>362</v>
      </c>
      <c r="I211" s="55">
        <v>362</v>
      </c>
      <c r="J211" s="3">
        <f>I211/H211*100</f>
        <v>100</v>
      </c>
      <c r="K211" s="10"/>
      <c r="L211" s="4"/>
    </row>
    <row r="212" spans="1:12" ht="37.5" customHeight="1">
      <c r="A212" s="136"/>
      <c r="B212" s="31" t="s">
        <v>10</v>
      </c>
      <c r="C212" s="3">
        <v>14325.03</v>
      </c>
      <c r="D212" s="3">
        <v>14320.06</v>
      </c>
      <c r="E212" s="3">
        <f>D212/C212*100</f>
        <v>99.96530548278083</v>
      </c>
      <c r="F212" s="22" t="s">
        <v>36</v>
      </c>
      <c r="G212" s="31" t="s">
        <v>0</v>
      </c>
      <c r="H212" s="55">
        <v>24</v>
      </c>
      <c r="I212" s="55">
        <v>24</v>
      </c>
      <c r="J212" s="3">
        <f>I212/H212*100</f>
        <v>100</v>
      </c>
      <c r="K212" s="10"/>
      <c r="L212" s="5"/>
    </row>
    <row r="213" spans="1:12" ht="27" customHeight="1">
      <c r="A213" s="136"/>
      <c r="B213" s="31"/>
      <c r="C213" s="51"/>
      <c r="D213" s="51"/>
      <c r="E213" s="43"/>
      <c r="F213" s="22" t="s">
        <v>67</v>
      </c>
      <c r="G213" s="31" t="s">
        <v>1</v>
      </c>
      <c r="H213" s="55">
        <v>9</v>
      </c>
      <c r="I213" s="55">
        <v>9</v>
      </c>
      <c r="J213" s="3">
        <f>I213/H213*100</f>
        <v>100</v>
      </c>
      <c r="K213" s="10"/>
      <c r="L213" s="8"/>
    </row>
    <row r="214" spans="1:12" ht="27" customHeight="1">
      <c r="A214" s="136"/>
      <c r="B214" s="10"/>
      <c r="C214" s="3"/>
      <c r="D214" s="51"/>
      <c r="E214" s="10"/>
      <c r="F214" s="22" t="s">
        <v>51</v>
      </c>
      <c r="G214" s="31" t="s">
        <v>43</v>
      </c>
      <c r="H214" s="72" t="s">
        <v>248</v>
      </c>
      <c r="I214" s="72" t="s">
        <v>248</v>
      </c>
      <c r="J214" s="3">
        <v>100</v>
      </c>
      <c r="K214" s="10"/>
      <c r="L214" s="8"/>
    </row>
    <row r="215" spans="1:12" ht="27" customHeight="1">
      <c r="A215" s="22"/>
      <c r="B215" s="10"/>
      <c r="C215" s="3"/>
      <c r="D215" s="51"/>
      <c r="E215" s="10"/>
      <c r="F215" s="22" t="s">
        <v>186</v>
      </c>
      <c r="G215" s="31" t="s">
        <v>187</v>
      </c>
      <c r="H215" s="72" t="s">
        <v>188</v>
      </c>
      <c r="I215" s="72" t="s">
        <v>188</v>
      </c>
      <c r="J215" s="3">
        <v>100</v>
      </c>
      <c r="K215" s="10"/>
      <c r="L215" s="8"/>
    </row>
    <row r="216" spans="1:12" ht="27" customHeight="1">
      <c r="A216" s="22"/>
      <c r="B216" s="10"/>
      <c r="C216" s="3"/>
      <c r="D216" s="51"/>
      <c r="E216" s="10"/>
      <c r="F216" s="22" t="s">
        <v>189</v>
      </c>
      <c r="G216" s="31" t="s">
        <v>187</v>
      </c>
      <c r="H216" s="72" t="s">
        <v>249</v>
      </c>
      <c r="I216" s="72" t="s">
        <v>190</v>
      </c>
      <c r="J216" s="3">
        <v>91</v>
      </c>
      <c r="K216" s="10"/>
      <c r="L216" s="8"/>
    </row>
    <row r="217" spans="1:12" ht="26.25" customHeight="1">
      <c r="A217" s="136" t="s">
        <v>191</v>
      </c>
      <c r="B217" s="48" t="s">
        <v>2</v>
      </c>
      <c r="C217" s="38">
        <f>C218</f>
        <v>332.97</v>
      </c>
      <c r="D217" s="38">
        <f>D218</f>
        <v>332.97</v>
      </c>
      <c r="E217" s="38">
        <f>D217/C217*100</f>
        <v>100</v>
      </c>
      <c r="F217" s="48" t="s">
        <v>2</v>
      </c>
      <c r="G217" s="5"/>
      <c r="H217" s="3"/>
      <c r="I217" s="3"/>
      <c r="J217" s="48">
        <f>(J218+J219)/2</f>
        <v>100</v>
      </c>
      <c r="K217" s="40">
        <f>J217/E217</f>
        <v>1</v>
      </c>
      <c r="L217" s="5" t="s">
        <v>4</v>
      </c>
    </row>
    <row r="218" spans="1:12" ht="57.75" customHeight="1">
      <c r="A218" s="136"/>
      <c r="B218" s="31" t="s">
        <v>21</v>
      </c>
      <c r="C218" s="3">
        <v>332.97</v>
      </c>
      <c r="D218" s="3">
        <v>332.97</v>
      </c>
      <c r="E218" s="3">
        <f>D218/C218*100</f>
        <v>100</v>
      </c>
      <c r="F218" s="22" t="s">
        <v>64</v>
      </c>
      <c r="G218" s="31" t="s">
        <v>1</v>
      </c>
      <c r="H218" s="31">
        <v>18</v>
      </c>
      <c r="I218" s="55">
        <v>18</v>
      </c>
      <c r="J218" s="3">
        <f>I218/H218*100</f>
        <v>100</v>
      </c>
      <c r="K218" s="132"/>
      <c r="L218" s="133"/>
    </row>
    <row r="219" spans="1:12" ht="36.75" customHeight="1">
      <c r="A219" s="136"/>
      <c r="B219" s="31"/>
      <c r="C219" s="3"/>
      <c r="D219" s="3"/>
      <c r="E219" s="3"/>
      <c r="F219" s="22" t="s">
        <v>65</v>
      </c>
      <c r="G219" s="31" t="s">
        <v>5</v>
      </c>
      <c r="H219" s="31">
        <v>85.7</v>
      </c>
      <c r="I219" s="50">
        <v>85.7</v>
      </c>
      <c r="J219" s="3">
        <f>I219/H219*100</f>
        <v>100</v>
      </c>
      <c r="K219" s="10"/>
      <c r="L219" s="8"/>
    </row>
    <row r="220" spans="1:12" ht="29.25" customHeight="1">
      <c r="A220" s="134" t="s">
        <v>192</v>
      </c>
      <c r="B220" s="48" t="s">
        <v>2</v>
      </c>
      <c r="C220" s="38">
        <v>485.14</v>
      </c>
      <c r="D220" s="38">
        <v>485.003</v>
      </c>
      <c r="E220" s="38">
        <f>D220/C220*100</f>
        <v>99.97176072886177</v>
      </c>
      <c r="F220" s="48" t="s">
        <v>2</v>
      </c>
      <c r="G220" s="5"/>
      <c r="H220" s="3"/>
      <c r="I220" s="3"/>
      <c r="J220" s="48">
        <f>(J222+J223)/2</f>
        <v>100</v>
      </c>
      <c r="K220" s="49">
        <f>J220/E220</f>
        <v>1.0002824724795518</v>
      </c>
      <c r="L220" s="5" t="s">
        <v>4</v>
      </c>
    </row>
    <row r="221" spans="1:12" ht="39" customHeight="1">
      <c r="A221" s="135"/>
      <c r="B221" s="31" t="s">
        <v>21</v>
      </c>
      <c r="C221" s="3">
        <v>485.14</v>
      </c>
      <c r="D221" s="3">
        <v>485.003</v>
      </c>
      <c r="E221" s="3">
        <f>D221/C221*100</f>
        <v>99.97176072886177</v>
      </c>
      <c r="F221" s="22" t="s">
        <v>193</v>
      </c>
      <c r="G221" s="31" t="s">
        <v>1</v>
      </c>
      <c r="H221" s="31">
        <v>0</v>
      </c>
      <c r="I221" s="31">
        <v>0</v>
      </c>
      <c r="J221" s="31" t="e">
        <f>I221/H221*100</f>
        <v>#DIV/0!</v>
      </c>
      <c r="K221" s="73"/>
      <c r="L221" s="8"/>
    </row>
    <row r="222" spans="1:12" ht="66" customHeight="1">
      <c r="A222" s="135"/>
      <c r="B222" s="31"/>
      <c r="C222" s="3"/>
      <c r="D222" s="3"/>
      <c r="E222" s="3"/>
      <c r="F222" s="22" t="s">
        <v>194</v>
      </c>
      <c r="G222" s="31" t="s">
        <v>1</v>
      </c>
      <c r="H222" s="31">
        <v>1</v>
      </c>
      <c r="I222" s="31">
        <v>1</v>
      </c>
      <c r="J222" s="31">
        <f>I222/H222*100</f>
        <v>100</v>
      </c>
      <c r="K222" s="73"/>
      <c r="L222" s="8"/>
    </row>
    <row r="223" spans="1:12" ht="68.25" customHeight="1">
      <c r="A223" s="135"/>
      <c r="B223" s="10"/>
      <c r="C223" s="10"/>
      <c r="D223" s="10"/>
      <c r="E223" s="10"/>
      <c r="F223" s="22" t="s">
        <v>195</v>
      </c>
      <c r="G223" s="31" t="s">
        <v>1</v>
      </c>
      <c r="H223" s="31">
        <v>1</v>
      </c>
      <c r="I223" s="31">
        <v>1</v>
      </c>
      <c r="J223" s="31">
        <f>I223/H223*100</f>
        <v>100</v>
      </c>
      <c r="K223" s="73"/>
      <c r="L223" s="8"/>
    </row>
    <row r="224" spans="1:12" ht="48">
      <c r="A224" s="135"/>
      <c r="B224" s="10"/>
      <c r="C224" s="10"/>
      <c r="D224" s="10"/>
      <c r="E224" s="10"/>
      <c r="F224" s="22" t="s">
        <v>236</v>
      </c>
      <c r="G224" s="31" t="s">
        <v>1</v>
      </c>
      <c r="H224" s="31">
        <v>0</v>
      </c>
      <c r="I224" s="31">
        <v>0</v>
      </c>
      <c r="J224" s="31" t="e">
        <f>I224/H224*100</f>
        <v>#DIV/0!</v>
      </c>
      <c r="K224" s="73"/>
      <c r="L224" s="8"/>
    </row>
    <row r="225" spans="1:12" ht="27" customHeight="1">
      <c r="A225" s="136" t="s">
        <v>196</v>
      </c>
      <c r="B225" s="48" t="s">
        <v>2</v>
      </c>
      <c r="C225" s="38">
        <f>C226+C227+C228</f>
        <v>49239.01</v>
      </c>
      <c r="D225" s="38">
        <f>D226+D227+D228</f>
        <v>45582.59</v>
      </c>
      <c r="E225" s="38">
        <f>D225/C225*100</f>
        <v>92.57413989436424</v>
      </c>
      <c r="F225" s="48" t="s">
        <v>2</v>
      </c>
      <c r="G225" s="5"/>
      <c r="H225" s="3"/>
      <c r="I225" s="3"/>
      <c r="J225" s="48">
        <f>SUM(J226:J233)/8</f>
        <v>115.25661978950072</v>
      </c>
      <c r="K225" s="49">
        <f>J225/E225</f>
        <v>1.2450196126155675</v>
      </c>
      <c r="L225" s="5" t="s">
        <v>3</v>
      </c>
    </row>
    <row r="226" spans="1:12" ht="25.5" customHeight="1">
      <c r="A226" s="136"/>
      <c r="B226" s="31" t="s">
        <v>21</v>
      </c>
      <c r="C226" s="3">
        <v>16233.31</v>
      </c>
      <c r="D226" s="3">
        <v>15796.18</v>
      </c>
      <c r="E226" s="43">
        <f>D226/C226*100</f>
        <v>97.30720352164778</v>
      </c>
      <c r="F226" s="22" t="s">
        <v>66</v>
      </c>
      <c r="G226" s="31" t="s">
        <v>5</v>
      </c>
      <c r="H226" s="50">
        <v>33</v>
      </c>
      <c r="I226" s="50">
        <v>30.82</v>
      </c>
      <c r="J226" s="3">
        <f aca="true" t="shared" si="10" ref="J226:J233">I226/H226*100</f>
        <v>93.39393939393939</v>
      </c>
      <c r="K226" s="10"/>
      <c r="L226" s="8"/>
    </row>
    <row r="227" spans="1:12" ht="48.75" customHeight="1">
      <c r="A227" s="136"/>
      <c r="B227" s="31" t="s">
        <v>10</v>
      </c>
      <c r="C227" s="3">
        <v>17805.7</v>
      </c>
      <c r="D227" s="3">
        <v>17186.3</v>
      </c>
      <c r="E227" s="43">
        <f>D227/C227*100</f>
        <v>96.52133867244757</v>
      </c>
      <c r="F227" s="22" t="s">
        <v>283</v>
      </c>
      <c r="G227" s="31" t="s">
        <v>5</v>
      </c>
      <c r="H227" s="50">
        <v>21.26</v>
      </c>
      <c r="I227" s="50">
        <v>30.26</v>
      </c>
      <c r="J227" s="3">
        <f t="shared" si="10"/>
        <v>142.33301975540923</v>
      </c>
      <c r="K227" s="10"/>
      <c r="L227" s="8"/>
    </row>
    <row r="228" spans="1:12" ht="36">
      <c r="A228" s="136"/>
      <c r="B228" s="31" t="s">
        <v>9</v>
      </c>
      <c r="C228" s="3">
        <v>15200</v>
      </c>
      <c r="D228" s="3">
        <v>12600.11</v>
      </c>
      <c r="E228" s="43">
        <f>D228/C228*100</f>
        <v>82.89546052631579</v>
      </c>
      <c r="F228" s="22" t="s">
        <v>284</v>
      </c>
      <c r="G228" s="31" t="s">
        <v>5</v>
      </c>
      <c r="H228" s="50">
        <v>19.5</v>
      </c>
      <c r="I228" s="50">
        <v>16.64</v>
      </c>
      <c r="J228" s="3">
        <f t="shared" si="10"/>
        <v>85.33333333333334</v>
      </c>
      <c r="K228" s="10"/>
      <c r="L228" s="8"/>
    </row>
    <row r="229" spans="1:12" ht="24">
      <c r="A229" s="22"/>
      <c r="B229" s="10"/>
      <c r="C229" s="3"/>
      <c r="D229" s="51"/>
      <c r="E229" s="10"/>
      <c r="F229" s="22" t="s">
        <v>285</v>
      </c>
      <c r="G229" s="31" t="s">
        <v>5</v>
      </c>
      <c r="H229" s="50">
        <v>38.4</v>
      </c>
      <c r="I229" s="50">
        <v>69.41</v>
      </c>
      <c r="J229" s="3">
        <f t="shared" si="10"/>
        <v>180.75520833333334</v>
      </c>
      <c r="K229" s="10"/>
      <c r="L229" s="8"/>
    </row>
    <row r="230" spans="1:12" ht="38.25" customHeight="1">
      <c r="A230" s="22"/>
      <c r="B230" s="10"/>
      <c r="C230" s="3"/>
      <c r="D230" s="51"/>
      <c r="E230" s="10"/>
      <c r="F230" s="22" t="s">
        <v>286</v>
      </c>
      <c r="G230" s="31" t="s">
        <v>5</v>
      </c>
      <c r="H230" s="3">
        <v>0.18</v>
      </c>
      <c r="I230" s="3">
        <v>0.18</v>
      </c>
      <c r="J230" s="3">
        <f t="shared" si="10"/>
        <v>100</v>
      </c>
      <c r="K230" s="10"/>
      <c r="L230" s="8"/>
    </row>
    <row r="231" spans="1:12" ht="24">
      <c r="A231" s="22"/>
      <c r="B231" s="10"/>
      <c r="C231" s="3"/>
      <c r="D231" s="51"/>
      <c r="E231" s="10"/>
      <c r="F231" s="22" t="s">
        <v>287</v>
      </c>
      <c r="G231" s="31" t="s">
        <v>173</v>
      </c>
      <c r="H231" s="50">
        <v>72</v>
      </c>
      <c r="I231" s="50">
        <v>80</v>
      </c>
      <c r="J231" s="3">
        <f t="shared" si="10"/>
        <v>111.11111111111111</v>
      </c>
      <c r="K231" s="10"/>
      <c r="L231" s="8"/>
    </row>
    <row r="232" spans="1:12" ht="36">
      <c r="A232" s="22"/>
      <c r="B232" s="10"/>
      <c r="C232" s="3"/>
      <c r="D232" s="51"/>
      <c r="E232" s="10"/>
      <c r="F232" s="22" t="s">
        <v>197</v>
      </c>
      <c r="G232" s="31" t="s">
        <v>5</v>
      </c>
      <c r="H232" s="50">
        <v>46.2</v>
      </c>
      <c r="I232" s="50">
        <v>50.2</v>
      </c>
      <c r="J232" s="3">
        <f t="shared" si="10"/>
        <v>108.65800865800865</v>
      </c>
      <c r="K232" s="10"/>
      <c r="L232" s="8"/>
    </row>
    <row r="233" spans="1:12" ht="36">
      <c r="A233" s="44"/>
      <c r="B233" s="10"/>
      <c r="C233" s="3"/>
      <c r="D233" s="51"/>
      <c r="E233" s="10"/>
      <c r="F233" s="22" t="s">
        <v>288</v>
      </c>
      <c r="G233" s="31" t="s">
        <v>198</v>
      </c>
      <c r="H233" s="50">
        <v>151.6</v>
      </c>
      <c r="I233" s="50">
        <v>152.31</v>
      </c>
      <c r="J233" s="3">
        <f t="shared" si="10"/>
        <v>100.46833773087072</v>
      </c>
      <c r="K233" s="10"/>
      <c r="L233" s="8"/>
    </row>
    <row r="234" spans="1:12" ht="60">
      <c r="A234" s="127" t="s">
        <v>207</v>
      </c>
      <c r="B234" s="114" t="s">
        <v>2</v>
      </c>
      <c r="C234" s="38">
        <f>C235</f>
        <v>24431.65</v>
      </c>
      <c r="D234" s="38">
        <f>D235</f>
        <v>21035.17</v>
      </c>
      <c r="E234" s="38">
        <f>D234/C234*100</f>
        <v>86.09803267482957</v>
      </c>
      <c r="F234" s="48" t="s">
        <v>2</v>
      </c>
      <c r="G234" s="5"/>
      <c r="H234" s="3"/>
      <c r="I234" s="3"/>
      <c r="J234" s="48">
        <f>(J235+J236+J237+J238+J239+J240+J241)/7</f>
        <v>117.36923151216214</v>
      </c>
      <c r="K234" s="49">
        <f>J234/E234</f>
        <v>1.3632045688597318</v>
      </c>
      <c r="L234" s="5" t="s">
        <v>3</v>
      </c>
    </row>
    <row r="235" spans="1:12" ht="36">
      <c r="A235" s="74"/>
      <c r="B235" s="115" t="s">
        <v>21</v>
      </c>
      <c r="C235" s="3">
        <v>24431.65</v>
      </c>
      <c r="D235" s="3">
        <v>21035.17</v>
      </c>
      <c r="E235" s="43">
        <f>D235/C235*100</f>
        <v>86.09803267482957</v>
      </c>
      <c r="F235" s="22" t="s">
        <v>66</v>
      </c>
      <c r="G235" s="31" t="s">
        <v>5</v>
      </c>
      <c r="H235" s="50">
        <v>33</v>
      </c>
      <c r="I235" s="50">
        <v>30.82</v>
      </c>
      <c r="J235" s="3">
        <f aca="true" t="shared" si="11" ref="J235:J241">I235/H235*100</f>
        <v>93.39393939393939</v>
      </c>
      <c r="K235" s="10"/>
      <c r="L235" s="8"/>
    </row>
    <row r="236" spans="1:12" ht="36">
      <c r="A236" s="23"/>
      <c r="B236" s="31"/>
      <c r="C236" s="3"/>
      <c r="D236" s="3"/>
      <c r="E236" s="43"/>
      <c r="F236" s="22" t="s">
        <v>283</v>
      </c>
      <c r="G236" s="31" t="s">
        <v>5</v>
      </c>
      <c r="H236" s="50">
        <v>21.26</v>
      </c>
      <c r="I236" s="50">
        <v>30.26</v>
      </c>
      <c r="J236" s="3">
        <f t="shared" si="11"/>
        <v>142.33301975540923</v>
      </c>
      <c r="K236" s="10"/>
      <c r="L236" s="8"/>
    </row>
    <row r="237" spans="1:12" ht="51" customHeight="1">
      <c r="A237" s="23"/>
      <c r="B237" s="31"/>
      <c r="C237" s="3"/>
      <c r="D237" s="3"/>
      <c r="E237" s="43"/>
      <c r="F237" s="22" t="s">
        <v>284</v>
      </c>
      <c r="G237" s="31" t="s">
        <v>5</v>
      </c>
      <c r="H237" s="50">
        <v>19.5</v>
      </c>
      <c r="I237" s="50">
        <v>16.64</v>
      </c>
      <c r="J237" s="3">
        <f t="shared" si="11"/>
        <v>85.33333333333334</v>
      </c>
      <c r="K237" s="10"/>
      <c r="L237" s="8"/>
    </row>
    <row r="238" spans="1:12" ht="24">
      <c r="A238" s="23"/>
      <c r="B238" s="31"/>
      <c r="C238" s="3"/>
      <c r="D238" s="3"/>
      <c r="E238" s="43"/>
      <c r="F238" s="22" t="s">
        <v>285</v>
      </c>
      <c r="G238" s="31" t="s">
        <v>5</v>
      </c>
      <c r="H238" s="50">
        <v>38.4</v>
      </c>
      <c r="I238" s="50">
        <v>69.41</v>
      </c>
      <c r="J238" s="3">
        <f t="shared" si="11"/>
        <v>180.75520833333334</v>
      </c>
      <c r="K238" s="10"/>
      <c r="L238" s="8"/>
    </row>
    <row r="239" spans="1:12" ht="24">
      <c r="A239" s="23"/>
      <c r="B239" s="31"/>
      <c r="C239" s="3"/>
      <c r="D239" s="3"/>
      <c r="E239" s="43"/>
      <c r="F239" s="22" t="s">
        <v>286</v>
      </c>
      <c r="G239" s="31" t="s">
        <v>5</v>
      </c>
      <c r="H239" s="3">
        <v>0.18</v>
      </c>
      <c r="I239" s="3">
        <v>0.18</v>
      </c>
      <c r="J239" s="3">
        <f t="shared" si="11"/>
        <v>100</v>
      </c>
      <c r="K239" s="10"/>
      <c r="L239" s="8"/>
    </row>
    <row r="240" spans="1:12" ht="24">
      <c r="A240" s="23"/>
      <c r="B240" s="31"/>
      <c r="C240" s="3"/>
      <c r="D240" s="3"/>
      <c r="E240" s="43"/>
      <c r="F240" s="22" t="s">
        <v>287</v>
      </c>
      <c r="G240" s="31" t="s">
        <v>173</v>
      </c>
      <c r="H240" s="50">
        <v>72</v>
      </c>
      <c r="I240" s="50">
        <v>80</v>
      </c>
      <c r="J240" s="3">
        <f t="shared" si="11"/>
        <v>111.11111111111111</v>
      </c>
      <c r="K240" s="10"/>
      <c r="L240" s="8"/>
    </row>
    <row r="241" spans="1:12" ht="36">
      <c r="A241" s="23"/>
      <c r="B241" s="31"/>
      <c r="C241" s="3"/>
      <c r="D241" s="3"/>
      <c r="E241" s="43"/>
      <c r="F241" s="22" t="s">
        <v>197</v>
      </c>
      <c r="G241" s="31" t="s">
        <v>5</v>
      </c>
      <c r="H241" s="50">
        <v>46.2</v>
      </c>
      <c r="I241" s="50">
        <v>50.2</v>
      </c>
      <c r="J241" s="3">
        <f t="shared" si="11"/>
        <v>108.65800865800865</v>
      </c>
      <c r="K241" s="10"/>
      <c r="L241" s="8"/>
    </row>
    <row r="242" spans="1:12" ht="50.25" customHeight="1">
      <c r="A242" s="134" t="s">
        <v>208</v>
      </c>
      <c r="B242" s="114" t="s">
        <v>2</v>
      </c>
      <c r="C242" s="38">
        <f>C243+C244</f>
        <v>24807.36</v>
      </c>
      <c r="D242" s="38">
        <f>D243+D244</f>
        <v>24547.41</v>
      </c>
      <c r="E242" s="38">
        <f aca="true" t="shared" si="12" ref="E242:E253">D242/C242*100</f>
        <v>98.95212549823923</v>
      </c>
      <c r="F242" s="48" t="s">
        <v>2</v>
      </c>
      <c r="G242" s="5"/>
      <c r="H242" s="3"/>
      <c r="I242" s="3"/>
      <c r="J242" s="48">
        <f>J243</f>
        <v>100.46833773087072</v>
      </c>
      <c r="K242" s="49">
        <f>J242/E242</f>
        <v>1.015322684833672</v>
      </c>
      <c r="L242" s="5" t="s">
        <v>4</v>
      </c>
    </row>
    <row r="243" spans="1:12" ht="42" customHeight="1">
      <c r="A243" s="135"/>
      <c r="B243" s="31" t="s">
        <v>21</v>
      </c>
      <c r="C243" s="3">
        <v>11476.36</v>
      </c>
      <c r="D243" s="3">
        <v>11216.41</v>
      </c>
      <c r="E243" s="42">
        <f t="shared" si="12"/>
        <v>97.73490897810804</v>
      </c>
      <c r="F243" s="22" t="s">
        <v>289</v>
      </c>
      <c r="G243" s="31" t="s">
        <v>198</v>
      </c>
      <c r="H243" s="50">
        <v>151.6</v>
      </c>
      <c r="I243" s="50">
        <v>152.31</v>
      </c>
      <c r="J243" s="3">
        <f>I243/H243*100</f>
        <v>100.46833773087072</v>
      </c>
      <c r="K243" s="10"/>
      <c r="L243" s="8"/>
    </row>
    <row r="244" spans="1:12" ht="33" customHeight="1">
      <c r="A244" s="137"/>
      <c r="B244" s="31" t="s">
        <v>10</v>
      </c>
      <c r="C244" s="3">
        <v>13331</v>
      </c>
      <c r="D244" s="3">
        <v>13331</v>
      </c>
      <c r="E244" s="43">
        <f t="shared" si="12"/>
        <v>100</v>
      </c>
      <c r="F244" s="22"/>
      <c r="G244" s="31"/>
      <c r="H244" s="50"/>
      <c r="I244" s="50"/>
      <c r="J244" s="3"/>
      <c r="K244" s="10"/>
      <c r="L244" s="8"/>
    </row>
    <row r="245" spans="1:12" ht="12">
      <c r="A245" s="134" t="s">
        <v>270</v>
      </c>
      <c r="B245" s="88" t="s">
        <v>2</v>
      </c>
      <c r="C245" s="48">
        <f>C246</f>
        <v>150</v>
      </c>
      <c r="D245" s="89">
        <f>D246</f>
        <v>150</v>
      </c>
      <c r="E245" s="90">
        <f t="shared" si="12"/>
        <v>100</v>
      </c>
      <c r="F245" s="61" t="s">
        <v>2</v>
      </c>
      <c r="G245" s="31"/>
      <c r="H245" s="50"/>
      <c r="I245" s="50"/>
      <c r="J245" s="48">
        <f>(J246+J247+J248+J249+J250)/5</f>
        <v>96.66666666666666</v>
      </c>
      <c r="K245" s="119">
        <f>J245/E245</f>
        <v>0.9666666666666666</v>
      </c>
      <c r="L245" s="11" t="s">
        <v>199</v>
      </c>
    </row>
    <row r="246" spans="1:12" ht="51" customHeight="1">
      <c r="A246" s="137"/>
      <c r="B246" s="31" t="s">
        <v>21</v>
      </c>
      <c r="C246" s="3">
        <v>150</v>
      </c>
      <c r="D246" s="51">
        <v>150</v>
      </c>
      <c r="E246" s="43">
        <f t="shared" si="12"/>
        <v>100</v>
      </c>
      <c r="F246" s="22" t="s">
        <v>271</v>
      </c>
      <c r="G246" s="31" t="s">
        <v>1</v>
      </c>
      <c r="H246" s="55">
        <v>2</v>
      </c>
      <c r="I246" s="55">
        <v>4</v>
      </c>
      <c r="J246" s="3">
        <f>I246/H246*100</f>
        <v>200</v>
      </c>
      <c r="K246" s="10"/>
      <c r="L246" s="11"/>
    </row>
    <row r="247" spans="1:12" ht="19.5" customHeight="1">
      <c r="A247" s="131"/>
      <c r="B247" s="31"/>
      <c r="C247" s="3"/>
      <c r="D247" s="51"/>
      <c r="E247" s="43"/>
      <c r="F247" s="22" t="s">
        <v>272</v>
      </c>
      <c r="G247" s="31" t="s">
        <v>1</v>
      </c>
      <c r="H247" s="55">
        <v>3</v>
      </c>
      <c r="I247" s="55">
        <v>1</v>
      </c>
      <c r="J247" s="3">
        <f>I247/H247*100</f>
        <v>33.33333333333333</v>
      </c>
      <c r="K247" s="10"/>
      <c r="L247" s="11"/>
    </row>
    <row r="248" spans="1:12" ht="51" customHeight="1">
      <c r="A248" s="131"/>
      <c r="B248" s="31"/>
      <c r="C248" s="3"/>
      <c r="D248" s="51"/>
      <c r="E248" s="43"/>
      <c r="F248" s="22" t="s">
        <v>273</v>
      </c>
      <c r="G248" s="31" t="s">
        <v>1</v>
      </c>
      <c r="H248" s="55">
        <v>4</v>
      </c>
      <c r="I248" s="55">
        <v>6</v>
      </c>
      <c r="J248" s="3">
        <f>I248/H248*100</f>
        <v>150</v>
      </c>
      <c r="K248" s="10"/>
      <c r="L248" s="11"/>
    </row>
    <row r="249" spans="1:12" ht="24.75" customHeight="1">
      <c r="A249" s="131"/>
      <c r="B249" s="31"/>
      <c r="C249" s="3"/>
      <c r="D249" s="51"/>
      <c r="E249" s="43"/>
      <c r="F249" s="22" t="s">
        <v>274</v>
      </c>
      <c r="G249" s="31" t="s">
        <v>1</v>
      </c>
      <c r="H249" s="55">
        <v>2</v>
      </c>
      <c r="I249" s="55">
        <v>2</v>
      </c>
      <c r="J249" s="3">
        <f>I249/H249*100</f>
        <v>100</v>
      </c>
      <c r="K249" s="10"/>
      <c r="L249" s="11"/>
    </row>
    <row r="250" spans="1:12" ht="25.5" customHeight="1">
      <c r="A250" s="131"/>
      <c r="B250" s="31"/>
      <c r="C250" s="3"/>
      <c r="D250" s="51"/>
      <c r="E250" s="43"/>
      <c r="F250" s="22" t="s">
        <v>275</v>
      </c>
      <c r="G250" s="31" t="s">
        <v>1</v>
      </c>
      <c r="H250" s="55">
        <v>1</v>
      </c>
      <c r="I250" s="55">
        <v>0</v>
      </c>
      <c r="J250" s="3">
        <f>I250/H250*100</f>
        <v>0</v>
      </c>
      <c r="K250" s="10"/>
      <c r="L250" s="11"/>
    </row>
    <row r="251" spans="1:12" ht="62.25" customHeight="1">
      <c r="A251" s="125" t="s">
        <v>202</v>
      </c>
      <c r="B251" s="36" t="s">
        <v>2</v>
      </c>
      <c r="C251" s="48">
        <f>SUM(C252:C254)</f>
        <v>8546.369999999999</v>
      </c>
      <c r="D251" s="89">
        <f>SUM(D252:D254)</f>
        <v>8546.35</v>
      </c>
      <c r="E251" s="49">
        <f t="shared" si="12"/>
        <v>99.99976598251658</v>
      </c>
      <c r="F251" s="61" t="s">
        <v>205</v>
      </c>
      <c r="G251" s="31"/>
      <c r="H251" s="50"/>
      <c r="I251" s="50"/>
      <c r="J251" s="48">
        <f>(J252+J253+J254+J255)/4</f>
        <v>100</v>
      </c>
      <c r="K251" s="49">
        <f>J251/E251</f>
        <v>1.0000023401803106</v>
      </c>
      <c r="L251" s="5" t="s">
        <v>199</v>
      </c>
    </row>
    <row r="252" spans="1:12" ht="27.75" customHeight="1">
      <c r="A252" s="22"/>
      <c r="B252" s="31" t="s">
        <v>9</v>
      </c>
      <c r="C252" s="3">
        <v>6102.8</v>
      </c>
      <c r="D252" s="3">
        <v>6102.8</v>
      </c>
      <c r="E252" s="43">
        <f t="shared" si="12"/>
        <v>100</v>
      </c>
      <c r="F252" s="22" t="s">
        <v>203</v>
      </c>
      <c r="G252" s="31" t="s">
        <v>173</v>
      </c>
      <c r="H252" s="55">
        <v>9</v>
      </c>
      <c r="I252" s="55">
        <v>9</v>
      </c>
      <c r="J252" s="3">
        <v>100</v>
      </c>
      <c r="K252" s="10"/>
      <c r="L252" s="8"/>
    </row>
    <row r="253" spans="1:12" ht="21.75" customHeight="1">
      <c r="A253" s="22"/>
      <c r="B253" s="31" t="s">
        <v>10</v>
      </c>
      <c r="C253" s="3">
        <v>1431.6</v>
      </c>
      <c r="D253" s="3">
        <v>1431.58</v>
      </c>
      <c r="E253" s="43">
        <f t="shared" si="12"/>
        <v>99.99860296172115</v>
      </c>
      <c r="F253" s="22" t="s">
        <v>204</v>
      </c>
      <c r="G253" s="31" t="s">
        <v>5</v>
      </c>
      <c r="H253" s="50">
        <v>44.3</v>
      </c>
      <c r="I253" s="50">
        <v>44.3</v>
      </c>
      <c r="J253" s="3">
        <f>I253/H253*100</f>
        <v>100</v>
      </c>
      <c r="K253" s="10"/>
      <c r="L253" s="8"/>
    </row>
    <row r="254" spans="1:12" ht="24">
      <c r="A254" s="22"/>
      <c r="B254" s="87" t="s">
        <v>21</v>
      </c>
      <c r="C254" s="3">
        <v>1011.97</v>
      </c>
      <c r="D254" s="3">
        <v>1011.97</v>
      </c>
      <c r="E254" s="49">
        <f>D254/C254*100</f>
        <v>100</v>
      </c>
      <c r="F254" s="22" t="s">
        <v>276</v>
      </c>
      <c r="G254" s="31" t="s">
        <v>1</v>
      </c>
      <c r="H254" s="55">
        <v>4</v>
      </c>
      <c r="I254" s="55">
        <v>4</v>
      </c>
      <c r="J254" s="3">
        <f>I254/H254*100</f>
        <v>100</v>
      </c>
      <c r="K254" s="10"/>
      <c r="L254" s="8"/>
    </row>
    <row r="255" spans="1:12" ht="24">
      <c r="A255" s="22"/>
      <c r="B255" s="87"/>
      <c r="C255" s="3"/>
      <c r="D255" s="51"/>
      <c r="E255" s="49"/>
      <c r="F255" s="22" t="s">
        <v>277</v>
      </c>
      <c r="G255" s="31" t="s">
        <v>278</v>
      </c>
      <c r="H255" s="3">
        <v>33.46</v>
      </c>
      <c r="I255" s="3">
        <v>33.46</v>
      </c>
      <c r="J255" s="3">
        <f>I255/H255*100</f>
        <v>100</v>
      </c>
      <c r="K255" s="10"/>
      <c r="L255" s="8"/>
    </row>
    <row r="257" spans="1:5" ht="15">
      <c r="A257" s="16" t="s">
        <v>296</v>
      </c>
      <c r="B257" s="17"/>
      <c r="C257" s="18">
        <f>C258+C259+C260+C261</f>
        <v>996821.692</v>
      </c>
      <c r="D257" s="18">
        <f>D258+D259+D260+D261</f>
        <v>985391.6790000001</v>
      </c>
      <c r="E257" s="19">
        <f>D257/C257*100</f>
        <v>98.85335430682021</v>
      </c>
    </row>
    <row r="258" spans="1:5" ht="15">
      <c r="A258" s="17"/>
      <c r="B258" s="16" t="s">
        <v>21</v>
      </c>
      <c r="C258" s="18">
        <f>C8+C32+C40+C47+C62+C65+C72+C93+C97++C112+C114+C118+C124+C132+C136+C141+C145+C149+C158+C164+C175+C221+C226+C246+C154+C254</f>
        <v>264686.10599999997</v>
      </c>
      <c r="D258" s="18">
        <f>D8+D32+D40+D47+D62+D65+D72+D93+D97++D112+D114+D118+D124+D132+D136+D141+D145+D149+D158+D164+D175+D221+D226+D246+D154+D254</f>
        <v>261373.77299999993</v>
      </c>
      <c r="E258" s="19">
        <f>D258/C258*100</f>
        <v>98.74858070563022</v>
      </c>
    </row>
    <row r="259" spans="1:5" ht="15">
      <c r="A259" s="17"/>
      <c r="B259" s="16" t="s">
        <v>10</v>
      </c>
      <c r="C259" s="18">
        <f>C9+C33+C48+C73+C98+C119+C125+C150+C159+C177+C227+C253+C41+C62+C65+C138+C146</f>
        <v>671786.732</v>
      </c>
      <c r="D259" s="18">
        <f>D9+D33+D48+D73+D98+D119+D125+D150+D159+D177+D227+D253+D41+D62+D65+D138+D146</f>
        <v>668719.5020000001</v>
      </c>
      <c r="E259" s="19">
        <f>D259/C259*100</f>
        <v>99.54342206329852</v>
      </c>
    </row>
    <row r="260" spans="1:6" ht="15">
      <c r="A260" s="17"/>
      <c r="B260" s="16" t="s">
        <v>9</v>
      </c>
      <c r="C260" s="18">
        <f>C74+C126+C176+C252+C10+C137+C228</f>
        <v>53598.444</v>
      </c>
      <c r="D260" s="18">
        <f>D74+D126+D176+D252+D10+D137+D228</f>
        <v>48547.994000000006</v>
      </c>
      <c r="E260" s="19">
        <f>D260/C260*100</f>
        <v>90.57724511554851</v>
      </c>
      <c r="F260" s="20"/>
    </row>
    <row r="261" spans="1:5" ht="15">
      <c r="A261" s="17"/>
      <c r="B261" s="16" t="s">
        <v>126</v>
      </c>
      <c r="C261" s="18">
        <f>C34+C75+C11</f>
        <v>6750.41</v>
      </c>
      <c r="D261" s="18">
        <f>D34+D75+D11</f>
        <v>6750.41</v>
      </c>
      <c r="E261" s="19">
        <f>D261/C261*100</f>
        <v>100</v>
      </c>
    </row>
  </sheetData>
  <sheetProtection/>
  <mergeCells count="60">
    <mergeCell ref="A113:A115"/>
    <mergeCell ref="A139:L139"/>
    <mergeCell ref="A79:A81"/>
    <mergeCell ref="A83:A84"/>
    <mergeCell ref="A96:A102"/>
    <mergeCell ref="A131:A134"/>
    <mergeCell ref="A122:L122"/>
    <mergeCell ref="A92:A95"/>
    <mergeCell ref="A103:A105"/>
    <mergeCell ref="A108:A109"/>
    <mergeCell ref="A245:A246"/>
    <mergeCell ref="A193:A197"/>
    <mergeCell ref="A242:A244"/>
    <mergeCell ref="A225:A228"/>
    <mergeCell ref="A217:A219"/>
    <mergeCell ref="A117:A121"/>
    <mergeCell ref="A173:L173"/>
    <mergeCell ref="F136:F138"/>
    <mergeCell ref="A198:A206"/>
    <mergeCell ref="A220:A224"/>
    <mergeCell ref="A186:A191"/>
    <mergeCell ref="A183:A185"/>
    <mergeCell ref="A140:A143"/>
    <mergeCell ref="A153:A154"/>
    <mergeCell ref="C168:E168"/>
    <mergeCell ref="A168:A172"/>
    <mergeCell ref="A148:A152"/>
    <mergeCell ref="A163:A167"/>
    <mergeCell ref="A144:A147"/>
    <mergeCell ref="A157:A162"/>
    <mergeCell ref="A1:L1"/>
    <mergeCell ref="A2:L2"/>
    <mergeCell ref="A3:K3"/>
    <mergeCell ref="A4:A5"/>
    <mergeCell ref="B4:B5"/>
    <mergeCell ref="K4:K5"/>
    <mergeCell ref="L4:L5"/>
    <mergeCell ref="F4:F5"/>
    <mergeCell ref="G4:G5"/>
    <mergeCell ref="E4:E5"/>
    <mergeCell ref="H4:H5"/>
    <mergeCell ref="A71:A77"/>
    <mergeCell ref="A61:A63"/>
    <mergeCell ref="J4:J5"/>
    <mergeCell ref="A6:L6"/>
    <mergeCell ref="A31:A32"/>
    <mergeCell ref="A7:A18"/>
    <mergeCell ref="A60:L60"/>
    <mergeCell ref="I4:I5"/>
    <mergeCell ref="A39:A44"/>
    <mergeCell ref="K218:L218"/>
    <mergeCell ref="A135:A136"/>
    <mergeCell ref="A123:A130"/>
    <mergeCell ref="A46:A52"/>
    <mergeCell ref="A64:A70"/>
    <mergeCell ref="A111:A112"/>
    <mergeCell ref="A88:A91"/>
    <mergeCell ref="A116:L116"/>
    <mergeCell ref="A174:A180"/>
    <mergeCell ref="A210:A214"/>
  </mergeCells>
  <printOptions/>
  <pageMargins left="0.15748031496062992" right="0.15748031496062992" top="0.6299212598425197" bottom="0.2362204724409449" header="0" footer="0"/>
  <pageSetup fitToHeight="0" fitToWidth="1" horizontalDpi="600" verticalDpi="600" orientation="landscape" paperSize="9" scale="76" r:id="rId1"/>
  <headerFooter>
    <oddFooter>&amp;CСтраница &amp;P</oddFooter>
  </headerFooter>
  <rowBreaks count="3" manualBreakCount="3">
    <brk id="50" max="13" man="1"/>
    <brk id="64" max="13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Чернова Ольга Александровна</cp:lastModifiedBy>
  <cp:lastPrinted>2017-04-03T11:49:34Z</cp:lastPrinted>
  <dcterms:created xsi:type="dcterms:W3CDTF">2013-03-27T08:10:18Z</dcterms:created>
  <dcterms:modified xsi:type="dcterms:W3CDTF">2019-03-26T11:19:08Z</dcterms:modified>
  <cp:category/>
  <cp:version/>
  <cp:contentType/>
  <cp:contentStatus/>
</cp:coreProperties>
</file>